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935" windowWidth="15300" windowHeight="4020" firstSheet="3" activeTab="5"/>
  </bookViews>
  <sheets>
    <sheet name="Титульный лист" sheetId="4" r:id="rId1"/>
    <sheet name="Сводная_информация" sheetId="6" r:id="rId2"/>
    <sheet name="Отчет_о_достижении_год" sheetId="5" r:id="rId3"/>
    <sheet name="Отчет_о_достижении_полный" sheetId="7" r:id="rId4"/>
    <sheet name="Отчет_о_реализации_год" sheetId="3" r:id="rId5"/>
    <sheet name="Отчет_о_реализации_полный" sheetId="8" r:id="rId6"/>
    <sheet name="Лист1" sheetId="9" r:id="rId7"/>
  </sheets>
  <externalReferences>
    <externalReference r:id="rId8"/>
  </externalReferences>
  <definedNames>
    <definedName name="_xlnm.Print_Area" localSheetId="3">Отчет_о_достижении_полный!$A$1:$EU$32</definedName>
    <definedName name="_xlnm.Print_Area" localSheetId="4">Отчет_о_реализации_год!$A$1:$DS$46</definedName>
    <definedName name="_xlnm.Print_Area" localSheetId="5">Отчет_о_реализации_полный!$A$1:$DS$40</definedName>
  </definedNames>
  <calcPr calcId="145621"/>
</workbook>
</file>

<file path=xl/calcChain.xml><?xml version="1.0" encoding="utf-8"?>
<calcChain xmlns="http://schemas.openxmlformats.org/spreadsheetml/2006/main">
  <c r="U24" i="6" l="1"/>
  <c r="BC31" i="3"/>
  <c r="CS33" i="3"/>
  <c r="BC33" i="3"/>
  <c r="BC22" i="3"/>
  <c r="DJ33" i="8"/>
  <c r="DO36" i="8"/>
  <c r="CU35" i="8"/>
  <c r="CP35" i="8"/>
  <c r="CK35" i="8"/>
  <c r="DO33" i="8"/>
  <c r="CU33" i="8"/>
  <c r="CP33" i="8"/>
  <c r="CK33" i="8"/>
  <c r="DB24" i="3"/>
  <c r="BU24" i="3"/>
  <c r="AT25" i="3"/>
  <c r="DB22" i="3"/>
  <c r="BU22" i="3"/>
  <c r="AT22" i="3"/>
  <c r="DD23" i="5" l="1"/>
  <c r="CZ36" i="8" l="1"/>
  <c r="CZ33" i="8"/>
  <c r="BV33" i="8" l="1"/>
  <c r="X37" i="8"/>
  <c r="X36" i="8"/>
  <c r="X35" i="8"/>
  <c r="X34" i="8"/>
  <c r="X33" i="8"/>
  <c r="AK33" i="3"/>
  <c r="AK28" i="3" l="1"/>
  <c r="DB28" i="3" l="1"/>
  <c r="DB33" i="3" s="1"/>
  <c r="CS28" i="3"/>
  <c r="DJ35" i="8" l="1"/>
  <c r="DJ36" i="8" l="1"/>
  <c r="CF35" i="8" l="1"/>
  <c r="CA35" i="8"/>
  <c r="BV35" i="8"/>
  <c r="CF33" i="8"/>
  <c r="CA33" i="8"/>
  <c r="AH37" i="8"/>
  <c r="AH36" i="8"/>
  <c r="AH35" i="8"/>
  <c r="AH34" i="8"/>
  <c r="AH33" i="8"/>
  <c r="AC37" i="8"/>
  <c r="AT24" i="3" l="1"/>
  <c r="CY24" i="7"/>
  <c r="CY23" i="7"/>
  <c r="CD24" i="7" l="1"/>
  <c r="CD23" i="7"/>
  <c r="EO25" i="7" l="1"/>
  <c r="EO24" i="7"/>
  <c r="EO23" i="7"/>
  <c r="DT25" i="7"/>
  <c r="DT24" i="7"/>
  <c r="DT23" i="7"/>
  <c r="DD21" i="5"/>
  <c r="CA23" i="6" l="1"/>
  <c r="BR23" i="6"/>
  <c r="BI23" i="6"/>
  <c r="AZ23" i="6"/>
  <c r="U23" i="6"/>
  <c r="AZ21" i="6" l="1"/>
  <c r="AZ24" i="6" s="1"/>
  <c r="BI21" i="6"/>
  <c r="BI24" i="6" s="1"/>
  <c r="U22" i="6"/>
  <c r="DD22" i="5"/>
  <c r="CA21" i="6" l="1"/>
  <c r="CA24" i="6" s="1"/>
  <c r="BR21" i="6"/>
  <c r="BR24" i="6" s="1"/>
  <c r="EH23" i="7" l="1"/>
  <c r="CS30" i="3" l="1"/>
  <c r="CS31" i="3" s="1"/>
  <c r="DK33" i="3"/>
  <c r="AK31" i="3"/>
  <c r="AK30" i="3"/>
  <c r="AT28" i="3"/>
  <c r="BL28" i="3"/>
  <c r="BL30" i="3" s="1"/>
  <c r="BU28" i="3"/>
  <c r="BU30" i="3" s="1"/>
  <c r="DK24" i="3"/>
  <c r="DK22" i="3"/>
  <c r="CD24" i="3"/>
  <c r="CD22" i="3"/>
  <c r="BC25" i="3"/>
  <c r="BC24" i="3"/>
  <c r="R43" i="8"/>
  <c r="R42" i="8"/>
  <c r="R41" i="8"/>
  <c r="DK28" i="3" l="1"/>
  <c r="DK30" i="3" s="1"/>
  <c r="AT30" i="3"/>
  <c r="AT33" i="3"/>
  <c r="CD28" i="3"/>
  <c r="CD30" i="3" s="1"/>
  <c r="DK31" i="3"/>
  <c r="DB30" i="3"/>
  <c r="DB31" i="3" s="1"/>
  <c r="BC28" i="3"/>
  <c r="BC30" i="3" s="1"/>
  <c r="AT31" i="3"/>
  <c r="EH24" i="7"/>
  <c r="EH25" i="7"/>
  <c r="DM25" i="7"/>
  <c r="DF25" i="7"/>
  <c r="DM24" i="7"/>
  <c r="DF24" i="7"/>
  <c r="DM23" i="7"/>
  <c r="DF23" i="7"/>
  <c r="EA25" i="7" l="1"/>
  <c r="CA25" i="6" l="1"/>
  <c r="BR25" i="6"/>
  <c r="CA22" i="6"/>
  <c r="BI25" i="6"/>
  <c r="AZ25" i="6"/>
  <c r="AC21" i="6"/>
  <c r="AC22" i="6"/>
  <c r="AC23" i="6"/>
  <c r="AC24" i="6"/>
  <c r="U25" i="6"/>
  <c r="AC25" i="6" s="1"/>
  <c r="AC20" i="6"/>
  <c r="BI22" i="6" l="1"/>
  <c r="AZ22" i="6"/>
  <c r="BR22" i="6"/>
</calcChain>
</file>

<file path=xl/sharedStrings.xml><?xml version="1.0" encoding="utf-8"?>
<sst xmlns="http://schemas.openxmlformats.org/spreadsheetml/2006/main" count="373" uniqueCount="188">
  <si>
    <t>к требованиям к форме программы в области энергосбережения</t>
  </si>
  <si>
    <t>с участием государства и муниципального образования и</t>
  </si>
  <si>
    <t>отчетности о ходе ее реализации,</t>
  </si>
  <si>
    <t>утв. приказом Минэнерго России от 30 июня 2014 г. № 398</t>
  </si>
  <si>
    <t>№</t>
  </si>
  <si>
    <t>п/п</t>
  </si>
  <si>
    <t>Наименование</t>
  </si>
  <si>
    <t>источник</t>
  </si>
  <si>
    <t>х</t>
  </si>
  <si>
    <t>Приложение № 5</t>
  </si>
  <si>
    <t>ОТЧЕТ</t>
  </si>
  <si>
    <t>О РЕАЛИЗАЦИИ МЕРОПРИЯТИЙ ПРОГРАММЫ ЭНЕРГОСБЕРЕЖЕНИЯ И ПОВЫШЕНИЯ ЭНЕРГЕТИЧЕСКОЙ ЭФФЕКТИВНОСТИ</t>
  </si>
  <si>
    <t>КОДЫ</t>
  </si>
  <si>
    <t>Дата</t>
  </si>
  <si>
    <t>г.</t>
  </si>
  <si>
    <t>на 1 января 20</t>
  </si>
  <si>
    <t>Наименование организации</t>
  </si>
  <si>
    <t>мероприятия программы</t>
  </si>
  <si>
    <t>Финансовое обеспечение реализации мероприятий</t>
  </si>
  <si>
    <t>объем, тыс. руб.</t>
  </si>
  <si>
    <t>Экономия топливно-энергетических ресурсов</t>
  </si>
  <si>
    <t>в натуральном выражении</t>
  </si>
  <si>
    <t>количество</t>
  </si>
  <si>
    <t>план</t>
  </si>
  <si>
    <t>факт</t>
  </si>
  <si>
    <t>отклонение</t>
  </si>
  <si>
    <t>ед. изм.</t>
  </si>
  <si>
    <t>Итого по мероприятиям</t>
  </si>
  <si>
    <t>Всего по мероприятиям</t>
  </si>
  <si>
    <t>в стоимостном выражении, тыс. руб.</t>
  </si>
  <si>
    <t>СПРАВОЧНО:</t>
  </si>
  <si>
    <t>Всего с начала года реализации программы</t>
  </si>
  <si>
    <t>Руководитель</t>
  </si>
  <si>
    <t>(уполномоченное лицо)</t>
  </si>
  <si>
    <t>Руководитель технической службы</t>
  </si>
  <si>
    <t>Руководитель финансово-экономической службы</t>
  </si>
  <si>
    <t>(должность)</t>
  </si>
  <si>
    <t>(подпись)</t>
  </si>
  <si>
    <t>(расшифровка подписи)</t>
  </si>
  <si>
    <t>«</t>
  </si>
  <si>
    <t>»</t>
  </si>
  <si>
    <t>и повышения энергетической эффективности организаций</t>
  </si>
  <si>
    <t>Приложение № 4</t>
  </si>
  <si>
    <t>и повышения энергетической эффективности для организаций,</t>
  </si>
  <si>
    <t>осуществляющих регулируемые виды деятельности,</t>
  </si>
  <si>
    <t>и отчетности о ходе ее реализации,</t>
  </si>
  <si>
    <t>Руководитель организации</t>
  </si>
  <si>
    <t xml:space="preserve"> </t>
  </si>
  <si>
    <t>(Ф.И.О.)</t>
  </si>
  <si>
    <t>СВОДНАЯ ФОРМА МОНИТОРИНГА РЕАЛИЗАЦИИ ПРОГРАММЫ ЭНЕРГОСБЕРЕЖЕНИЯ И ПОВЫШЕНИЯ</t>
  </si>
  <si>
    <t>ЭНЕРГЕТИЧЕСКОЙ ЭФФЕКТИВНОСТИ</t>
  </si>
  <si>
    <t>(наименование организации)</t>
  </si>
  <si>
    <t>за 20</t>
  </si>
  <si>
    <t>О ДОСТИЖЕНИИ ЗНАЧЕНИЙ ЦЕЛЕВЫХ ПОКАЗАТЕЛЕЙ ПРОГРАММЫ ЭНЕРГОСБЕРЕЖЕНИЯ И ПОВЫШЕНИЯ</t>
  </si>
  <si>
    <t>Наименование показателя программы</t>
  </si>
  <si>
    <t>Единица</t>
  </si>
  <si>
    <t>Значения целевых показателей программы</t>
  </si>
  <si>
    <t>измерения</t>
  </si>
  <si>
    <t>гом</t>
  </si>
  <si>
    <t>щим ито-</t>
  </si>
  <si>
    <t>нарастаю-</t>
  </si>
  <si>
    <t>ный год</t>
  </si>
  <si>
    <t>за отчет-</t>
  </si>
  <si>
    <t>тивности</t>
  </si>
  <si>
    <t>воды</t>
  </si>
  <si>
    <t>ческой эффек-</t>
  </si>
  <si>
    <t>с учетом</t>
  </si>
  <si>
    <t>шения энергети-</t>
  </si>
  <si>
    <t>без НДС</t>
  </si>
  <si>
    <t>без учета</t>
  </si>
  <si>
    <t>жения и повы-</t>
  </si>
  <si>
    <t>млн руб.</t>
  </si>
  <si>
    <t>т у. т.</t>
  </si>
  <si>
    <t>ти энергосбере-</t>
  </si>
  <si>
    <t>зации программы</t>
  </si>
  <si>
    <t>приятий в облас-</t>
  </si>
  <si>
    <t>в результате реали-</t>
  </si>
  <si>
    <t>затраты ТЭР</t>
  </si>
  <si>
    <t>целевых меро-</t>
  </si>
  <si>
    <t>тальные</t>
  </si>
  <si>
    <t>Экономия ТЭР</t>
  </si>
  <si>
    <t>Суммарные</t>
  </si>
  <si>
    <t>на реализацию</t>
  </si>
  <si>
    <t>капи-</t>
  </si>
  <si>
    <t>нужды</t>
  </si>
  <si>
    <t>направленной</t>
  </si>
  <si>
    <t>в т. ч.</t>
  </si>
  <si>
    <t>всего</t>
  </si>
  <si>
    <t>деятельности, в т. ч. хозяйственные</t>
  </si>
  <si>
    <t>вида деятельности</t>
  </si>
  <si>
    <t>ной программе,</t>
  </si>
  <si>
    <t>При осуществлении прочей</t>
  </si>
  <si>
    <t>При осуществлении регулируемого</t>
  </si>
  <si>
    <t>в инвестицион-</t>
  </si>
  <si>
    <t>Топливно-энергетические ресурсы (ТЭР)</t>
  </si>
  <si>
    <t>Доля затрат</t>
  </si>
  <si>
    <t>Затраты,</t>
  </si>
  <si>
    <t>Период</t>
  </si>
  <si>
    <t>программы</t>
  </si>
  <si>
    <t>Даты начала и окончания действия</t>
  </si>
  <si>
    <t>e-mail)</t>
  </si>
  <si>
    <t>программы (Ф.И.О., контактный телефон,</t>
  </si>
  <si>
    <t>Ответственный за формирование</t>
  </si>
  <si>
    <t>Почтовый адрес</t>
  </si>
  <si>
    <t>Наименование программы</t>
  </si>
  <si>
    <t>ОТЧЕТ О ДОСТИЖЕНИИ ЦЕЛЕВЫХ И ПРОЧИХ ПОКАЗАТЕЛЕЙ ПРОГРАММЫ ЭНЕРГОСБЕРЕЖЕНИЯ И</t>
  </si>
  <si>
    <t>ПОВЫШЕНИЯ ЭНЕРГЕТИЧЕСКОЙ ЭФФЕКТИВНОСТИ</t>
  </si>
  <si>
    <t>Целевые и прочие</t>
  </si>
  <si>
    <t>Ед.</t>
  </si>
  <si>
    <t>Средние</t>
  </si>
  <si>
    <t>Лучшие миро-</t>
  </si>
  <si>
    <t>(базовый</t>
  </si>
  <si>
    <t>Плановые пока-</t>
  </si>
  <si>
    <t>Фактические</t>
  </si>
  <si>
    <t>Отклонение,</t>
  </si>
  <si>
    <t>показатели</t>
  </si>
  <si>
    <t>изм.</t>
  </si>
  <si>
    <t>вые показате-</t>
  </si>
  <si>
    <t>год)*</t>
  </si>
  <si>
    <t>затели целевых</t>
  </si>
  <si>
    <t>значения целе-</t>
  </si>
  <si>
    <t>ед.</t>
  </si>
  <si>
    <t>%</t>
  </si>
  <si>
    <t>по отрасли</t>
  </si>
  <si>
    <t>ли по отрасли</t>
  </si>
  <si>
    <t>и прочих пока-</t>
  </si>
  <si>
    <t>вых  и прочих</t>
  </si>
  <si>
    <t>зателей</t>
  </si>
  <si>
    <t>показателей</t>
  </si>
  <si>
    <t>по годам</t>
  </si>
  <si>
    <t>Целевые показатели</t>
  </si>
  <si>
    <t>1.1</t>
  </si>
  <si>
    <t>2</t>
  </si>
  <si>
    <t>Прочие показатели</t>
  </si>
  <si>
    <t>* Базовый год — предшествующий год году начала действия программы энергосбережения и повышения энергетической эффективности.</t>
  </si>
  <si>
    <t>численное значение экономии,
млн руб.</t>
  </si>
  <si>
    <t>численное значение экономии,
т у. т.</t>
  </si>
  <si>
    <t>численное значение экономии
в указанной размерности</t>
  </si>
  <si>
    <t>ды реализации</t>
  </si>
  <si>
    <t>году</t>
  </si>
  <si>
    <t>ным итогом за го-</t>
  </si>
  <si>
    <t>В отчетном году</t>
  </si>
  <si>
    <t>Всего накопительным итогом
за годы реализации программы</t>
  </si>
  <si>
    <t>В отчетном</t>
  </si>
  <si>
    <t>Всего накопитель-</t>
  </si>
  <si>
    <t>Размерность</t>
  </si>
  <si>
    <t>млн руб. (без НДС)</t>
  </si>
  <si>
    <t>мероприятия</t>
  </si>
  <si>
    <t>Затраты (план),</t>
  </si>
  <si>
    <t>Численные значения экономии</t>
  </si>
  <si>
    <t>Объемы выполнения</t>
  </si>
  <si>
    <t>И (ИЛИ) ПОВЫШЕНИЕ ЭНЕРГЕТИЧЕСКОЙ ЭФФЕКТИВНОСТИ</t>
  </si>
  <si>
    <t>ОТЧЕТ О РЕАЛИЗАЦИИ МЕРОПРИЯТИЙ, ОСНОВНОЙ ЦЕЛЬЮ КОТОРЫХ ЯВЛЯЕТСЯ ЭНЕРГОСБЕРЕЖЕНИЕ</t>
  </si>
  <si>
    <t>Приложение № 6</t>
  </si>
  <si>
    <t>Генеральный директор</t>
  </si>
  <si>
    <t>Асадов Р.Р.</t>
  </si>
  <si>
    <t>января</t>
  </si>
  <si>
    <t>22</t>
  </si>
  <si>
    <t>Увеличение полезного отпуска электрической энергии</t>
  </si>
  <si>
    <t>Тыс, кВтч*ч</t>
  </si>
  <si>
    <t>1.2</t>
  </si>
  <si>
    <t>Снижение нормативных потерь</t>
  </si>
  <si>
    <t xml:space="preserve">Тыс, кВтч*ч   </t>
  </si>
  <si>
    <t>1.3</t>
  </si>
  <si>
    <t>Повышение квалификации персонала</t>
  </si>
  <si>
    <t>2019 г.</t>
  </si>
  <si>
    <t>379445</t>
  </si>
  <si>
    <t>52833</t>
  </si>
  <si>
    <t>12,22%</t>
  </si>
  <si>
    <t>2020 г.</t>
  </si>
  <si>
    <t>2021 г.</t>
  </si>
  <si>
    <t>1.</t>
  </si>
  <si>
    <t>2.</t>
  </si>
  <si>
    <t>ОАО  "Рыбинская  городская электросеть"</t>
  </si>
  <si>
    <t>Установка узлов учета электроэнергии у абонентов и в точках приема отпуска</t>
  </si>
  <si>
    <t>1.1.</t>
  </si>
  <si>
    <t>Сборщики данных</t>
  </si>
  <si>
    <t>Установка ПУ на ГБ ЮЛ</t>
  </si>
  <si>
    <t>Расходы на энергосбережение и повышение энергетической эффективности</t>
  </si>
  <si>
    <t>3.1.</t>
  </si>
  <si>
    <t>Обучение персонала приемам энергосбережения на рабочих местах</t>
  </si>
  <si>
    <t>шт</t>
  </si>
  <si>
    <t>3.</t>
  </si>
  <si>
    <t>4.</t>
  </si>
  <si>
    <t>Тыс. кВт*ч</t>
  </si>
  <si>
    <t>23</t>
  </si>
  <si>
    <t>2022 г.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</si>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</sst>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"/>
    <numFmt numFmtId="165" formatCode="_-* #,##0_р_._-;\-* #,##0_р_._-;_-* &quot;-&quot;??_р_._-;_-@_-"/>
    <numFmt numFmtId="166" formatCode="0.0000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165" fontId="1" fillId="0" borderId="12" xfId="1" applyNumberFormat="1" applyFont="1" applyBorder="1" applyAlignment="1">
      <alignment horizontal="right" vertical="top"/>
    </xf>
    <xf numFmtId="165" fontId="1" fillId="0" borderId="12" xfId="1" applyNumberFormat="1" applyFont="1" applyBorder="1" applyAlignment="1">
      <alignment vertical="top"/>
    </xf>
    <xf numFmtId="43" fontId="1" fillId="0" borderId="12" xfId="1" applyNumberFormat="1" applyFont="1" applyBorder="1" applyAlignment="1">
      <alignment horizontal="right" vertical="top"/>
    </xf>
    <xf numFmtId="165" fontId="1" fillId="0" borderId="9" xfId="1" applyNumberFormat="1" applyFont="1" applyBorder="1" applyAlignment="1">
      <alignment vertical="top"/>
    </xf>
    <xf numFmtId="165" fontId="1" fillId="0" borderId="10" xfId="1" applyNumberFormat="1" applyFont="1" applyBorder="1" applyAlignment="1">
      <alignment vertical="top"/>
    </xf>
    <xf numFmtId="165" fontId="1" fillId="0" borderId="11" xfId="1" applyNumberFormat="1" applyFont="1" applyBorder="1" applyAlignment="1">
      <alignment vertical="top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10" fontId="8" fillId="0" borderId="9" xfId="0" applyNumberFormat="1" applyFont="1" applyBorder="1" applyAlignment="1">
      <alignment horizontal="right" vertical="center"/>
    </xf>
    <xf numFmtId="10" fontId="8" fillId="0" borderId="10" xfId="0" applyNumberFormat="1" applyFont="1" applyBorder="1" applyAlignment="1">
      <alignment horizontal="right" vertical="center"/>
    </xf>
    <xf numFmtId="10" fontId="8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0" xfId="0" applyNumberFormat="1" applyFont="1" applyBorder="1" applyAlignment="1">
      <alignment horizontal="right" vertical="center"/>
    </xf>
    <xf numFmtId="0" fontId="8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0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10" fontId="1" fillId="2" borderId="9" xfId="0" applyNumberFormat="1" applyFont="1" applyFill="1" applyBorder="1" applyAlignment="1">
      <alignment horizontal="right" vertical="center" wrapText="1"/>
    </xf>
    <xf numFmtId="49" fontId="1" fillId="0" borderId="12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49" fontId="1" fillId="2" borderId="9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1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right"/>
    </xf>
    <xf numFmtId="43" fontId="1" fillId="2" borderId="9" xfId="1" applyFont="1" applyFill="1" applyBorder="1" applyAlignment="1">
      <alignment horizontal="right" vertical="center"/>
    </xf>
    <xf numFmtId="43" fontId="1" fillId="2" borderId="10" xfId="1" applyFont="1" applyFill="1" applyBorder="1" applyAlignment="1">
      <alignment horizontal="right" vertical="center"/>
    </xf>
    <xf numFmtId="43" fontId="1" fillId="2" borderId="1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2" fontId="3" fillId="2" borderId="12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left"/>
    </xf>
    <xf numFmtId="43" fontId="3" fillId="2" borderId="12" xfId="1" applyFont="1" applyFill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16" fontId="8" fillId="0" borderId="12" xfId="0" applyNumberFormat="1" applyFont="1" applyBorder="1" applyAlignment="1">
      <alignment horizontal="left"/>
    </xf>
    <xf numFmtId="0" fontId="8" fillId="2" borderId="12" xfId="0" applyFont="1" applyFill="1" applyBorder="1" applyAlignment="1">
      <alignment horizontal="right"/>
    </xf>
    <xf numFmtId="1" fontId="8" fillId="2" borderId="12" xfId="0" applyNumberFormat="1" applyFont="1" applyFill="1" applyBorder="1" applyAlignment="1">
      <alignment horizontal="right"/>
    </xf>
    <xf numFmtId="2" fontId="8" fillId="2" borderId="12" xfId="0" applyNumberFormat="1" applyFont="1" applyFill="1" applyBorder="1" applyAlignment="1">
      <alignment horizontal="right"/>
    </xf>
    <xf numFmtId="2" fontId="8" fillId="2" borderId="9" xfId="0" applyNumberFormat="1" applyFont="1" applyFill="1" applyBorder="1" applyAlignment="1">
      <alignment horizontal="right"/>
    </xf>
    <xf numFmtId="2" fontId="8" fillId="2" borderId="10" xfId="0" applyNumberFormat="1" applyFont="1" applyFill="1" applyBorder="1" applyAlignment="1">
      <alignment horizontal="right"/>
    </xf>
    <xf numFmtId="2" fontId="8" fillId="2" borderId="11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8" fillId="2" borderId="9" xfId="0" applyNumberFormat="1" applyFont="1" applyFill="1" applyBorder="1" applyAlignment="1">
      <alignment horizontal="right"/>
    </xf>
    <xf numFmtId="166" fontId="8" fillId="2" borderId="10" xfId="0" applyNumberFormat="1" applyFont="1" applyFill="1" applyBorder="1" applyAlignment="1">
      <alignment horizontal="right"/>
    </xf>
    <xf numFmtId="166" fontId="8" fillId="2" borderId="11" xfId="0" applyNumberFormat="1" applyFont="1" applyFill="1" applyBorder="1" applyAlignment="1">
      <alignment horizontal="right"/>
    </xf>
    <xf numFmtId="0" fontId="8" fillId="0" borderId="8" xfId="0" applyFont="1" applyBorder="1" applyAlignment="1">
      <alignment horizontal="center" vertical="center" textRotation="90"/>
    </xf>
    <xf numFmtId="0" fontId="8" fillId="0" borderId="23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" fontId="3" fillId="0" borderId="12" xfId="0" applyNumberFormat="1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2" borderId="12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43" fontId="3" fillId="2" borderId="12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30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43" fontId="3" fillId="2" borderId="29" xfId="1" applyFont="1" applyFill="1" applyBorder="1" applyAlignment="1">
      <alignment horizontal="right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2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3" fontId="3" fillId="2" borderId="14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43" fontId="3" fillId="2" borderId="22" xfId="0" applyNumberFormat="1" applyFont="1" applyFill="1" applyBorder="1" applyAlignment="1">
      <alignment horizontal="right"/>
    </xf>
    <xf numFmtId="0" fontId="3" fillId="2" borderId="22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164" fontId="8" fillId="2" borderId="9" xfId="0" applyNumberFormat="1" applyFont="1" applyFill="1" applyBorder="1" applyAlignment="1">
      <alignment horizontal="right"/>
    </xf>
    <xf numFmtId="164" fontId="8" fillId="2" borderId="10" xfId="0" applyNumberFormat="1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76;&#1086;&#1082;&#1091;&#1084;&#1077;&#1085;&#1090;&#1099;/&#1069;&#1082;&#1086;&#1085;&#1086;&#1084;&#1080;&#1095;&#1077;&#1089;&#1082;&#1072;&#1103;%20&#1089;&#1083;&#1091;&#1078;&#1073;&#1072;/&#1064;&#1091;&#1075;&#1080;&#1085;&#1072;%20&#1053;.&#1040;/&#1086;&#1090;&#1095;&#1077;&#1090;&#1099;%20&#1080;%20&#1079;&#1072;&#1087;&#1088;&#1086;&#1089;&#1099;/&#1086;&#1090;&#1095;&#1077;&#1090;&#1085;&#1086;&#1089;&#1090;&#1100;%20&#1087;&#1086;%20&#1087;&#1088;&#1086;&#1075;&#1088;&#1072;&#1084;&#1084;&#1077;%20&#1101;&#1085;&#1077;&#1088;&#1075;&#1086;&#1101;&#1092;&#1092;&#1077;&#1082;&#1090;&#1080;&#1074;&#1085;&#1086;&#1089;&#1090;&#1100;/&#1079;&#1072;%202021/&#1055;&#1088;&#1080;&#1083;&#1086;&#1078;&#1077;&#1085;&#1080;&#1077;%203%20&#1089;%20&#1091;&#1089;&#1090;&#1088;&#1072;&#1085;&#1077;&#1085;&#1085;&#1099;&#1084;&#1080;%20&#1079;&#1072;&#1084;&#1077;&#1095;&#1072;&#1085;&#1080;&#1103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G23">
            <v>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3"/>
  <sheetViews>
    <sheetView workbookViewId="0">
      <selection activeCell="CK15" sqref="CK15:CM15"/>
    </sheetView>
  </sheetViews>
  <sheetFormatPr defaultColWidth="1.140625" defaultRowHeight="15.75" x14ac:dyDescent="0.25"/>
  <cols>
    <col min="1" max="16384" width="1.140625" style="1"/>
  </cols>
  <sheetData>
    <row r="1" spans="87:124" s="2" customFormat="1" ht="11.25" x14ac:dyDescent="0.2">
      <c r="DS1" s="3"/>
    </row>
    <row r="2" spans="87:124" s="2" customFormat="1" ht="11.25" x14ac:dyDescent="0.2">
      <c r="DS2" s="3"/>
    </row>
    <row r="3" spans="87:124" s="2" customFormat="1" ht="11.25" x14ac:dyDescent="0.2">
      <c r="DS3" s="3"/>
    </row>
    <row r="4" spans="87:124" s="2" customFormat="1" ht="11.25" x14ac:dyDescent="0.2">
      <c r="DS4" s="3"/>
    </row>
    <row r="5" spans="87:124" s="2" customFormat="1" ht="11.25" x14ac:dyDescent="0.2">
      <c r="DS5" s="3"/>
    </row>
    <row r="6" spans="87:124" s="2" customFormat="1" ht="11.25" x14ac:dyDescent="0.2">
      <c r="DS6" s="3"/>
    </row>
    <row r="10" spans="87:124" x14ac:dyDescent="0.25">
      <c r="CI10" s="23" t="s">
        <v>46</v>
      </c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87:124" x14ac:dyDescent="0.25">
      <c r="CI11" s="24" t="s">
        <v>154</v>
      </c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1" t="s">
        <v>47</v>
      </c>
    </row>
    <row r="12" spans="87:124" s="8" customFormat="1" ht="10.5" x14ac:dyDescent="0.2">
      <c r="CI12" s="25" t="s">
        <v>36</v>
      </c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</row>
    <row r="13" spans="87:124" x14ac:dyDescent="0.25">
      <c r="CI13" s="24" t="s">
        <v>155</v>
      </c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</row>
    <row r="14" spans="87:124" s="8" customFormat="1" ht="10.5" x14ac:dyDescent="0.2">
      <c r="CI14" s="25" t="s">
        <v>48</v>
      </c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87:124" x14ac:dyDescent="0.25">
      <c r="CI15" s="26" t="s">
        <v>39</v>
      </c>
      <c r="CJ15" s="26"/>
      <c r="CK15" s="27" t="s">
        <v>187</v>
      </c>
      <c r="CL15" s="27"/>
      <c r="CM15" s="27"/>
      <c r="CN15" s="28" t="s">
        <v>40</v>
      </c>
      <c r="CO15" s="28"/>
      <c r="CP15" s="24" t="s">
        <v>156</v>
      </c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6">
        <v>20</v>
      </c>
      <c r="DI15" s="26"/>
      <c r="DJ15" s="26"/>
      <c r="DK15" s="29" t="s">
        <v>185</v>
      </c>
      <c r="DL15" s="29"/>
      <c r="DM15" s="29"/>
      <c r="DO15" s="11" t="s">
        <v>14</v>
      </c>
    </row>
    <row r="19" spans="1:123" s="12" customFormat="1" ht="18.75" x14ac:dyDescent="0.3">
      <c r="A19" s="30" t="s">
        <v>49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</row>
    <row r="20" spans="1:123" s="12" customFormat="1" ht="18.75" x14ac:dyDescent="0.3">
      <c r="A20" s="30" t="s">
        <v>50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</row>
    <row r="21" spans="1:123" s="12" customFormat="1" ht="18.75" x14ac:dyDescent="0.3">
      <c r="A21" s="31" t="s">
        <v>173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</row>
    <row r="22" spans="1:123" s="8" customFormat="1" ht="10.5" x14ac:dyDescent="0.2">
      <c r="A22" s="25" t="s">
        <v>51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</row>
    <row r="23" spans="1:123" s="12" customFormat="1" ht="18.75" x14ac:dyDescent="0.3">
      <c r="BI23" s="13" t="s">
        <v>52</v>
      </c>
      <c r="BJ23" s="22" t="s">
        <v>157</v>
      </c>
      <c r="BK23" s="22"/>
      <c r="BL23" s="22"/>
      <c r="BM23" s="22"/>
      <c r="BO23" s="14" t="s">
        <v>14</v>
      </c>
    </row>
  </sheetData>
  <mergeCells count="16">
    <mergeCell ref="BJ23:BM23"/>
    <mergeCell ref="CI10:DS10"/>
    <mergeCell ref="CI11:DS11"/>
    <mergeCell ref="CI12:DS12"/>
    <mergeCell ref="CI13:DS13"/>
    <mergeCell ref="CI14:DS14"/>
    <mergeCell ref="CI15:CJ15"/>
    <mergeCell ref="CK15:CM15"/>
    <mergeCell ref="CN15:CO15"/>
    <mergeCell ref="CP15:DG15"/>
    <mergeCell ref="DH15:DJ15"/>
    <mergeCell ref="DK15:DM15"/>
    <mergeCell ref="A19:DS19"/>
    <mergeCell ref="A20:DS20"/>
    <mergeCell ref="A21:DS21"/>
    <mergeCell ref="A22:DS22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25"/>
  <sheetViews>
    <sheetView view="pageBreakPreview" zoomScale="60" zoomScaleNormal="90" workbookViewId="0">
      <selection sqref="A1:DS33"/>
    </sheetView>
  </sheetViews>
  <sheetFormatPr defaultColWidth="1.140625" defaultRowHeight="15.75" x14ac:dyDescent="0.25"/>
  <cols>
    <col min="1" max="50" width="1.140625" style="1"/>
    <col min="51" max="51" width="1.140625" style="1" hidden="1" customWidth="1"/>
    <col min="52" max="59" width="1.140625" style="1"/>
    <col min="60" max="60" width="3" style="1" customWidth="1"/>
    <col min="61" max="61" width="1.140625" style="1"/>
    <col min="62" max="62" width="1.28515625" style="1" customWidth="1"/>
    <col min="63" max="112" width="1.140625" style="1"/>
    <col min="113" max="113" width="1" style="1" customWidth="1"/>
    <col min="114" max="114" width="1.140625" style="1" hidden="1" customWidth="1"/>
    <col min="115" max="16384" width="1.140625" style="1"/>
  </cols>
  <sheetData>
    <row r="1" spans="1:123" x14ac:dyDescent="0.25">
      <c r="A1" s="42" t="s">
        <v>104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4"/>
      <c r="AK1" s="42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4"/>
    </row>
    <row r="2" spans="1:123" x14ac:dyDescent="0.25">
      <c r="A2" s="42" t="s">
        <v>103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4"/>
      <c r="AK2" s="42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4"/>
    </row>
    <row r="3" spans="1:123" x14ac:dyDescent="0.25">
      <c r="A3" s="45" t="s">
        <v>102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7"/>
      <c r="AK3" s="45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7"/>
    </row>
    <row r="4" spans="1:123" x14ac:dyDescent="0.25">
      <c r="A4" s="48" t="s">
        <v>101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50"/>
      <c r="AK4" s="48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50"/>
    </row>
    <row r="5" spans="1:123" x14ac:dyDescent="0.25">
      <c r="A5" s="51" t="s">
        <v>100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3"/>
      <c r="AK5" s="51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3"/>
    </row>
    <row r="6" spans="1:123" x14ac:dyDescent="0.25">
      <c r="A6" s="45" t="s">
        <v>99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7"/>
      <c r="AK6" s="54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6"/>
    </row>
    <row r="7" spans="1:123" x14ac:dyDescent="0.25">
      <c r="A7" s="51" t="s">
        <v>98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3"/>
      <c r="AK7" s="57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58"/>
    </row>
    <row r="8" spans="1:123" x14ac:dyDescent="0.25">
      <c r="A8" s="34" t="s">
        <v>97</v>
      </c>
      <c r="B8" s="35"/>
      <c r="C8" s="35"/>
      <c r="D8" s="35"/>
      <c r="E8" s="35"/>
      <c r="F8" s="35"/>
      <c r="G8" s="35"/>
      <c r="H8" s="35"/>
      <c r="I8" s="35"/>
      <c r="J8" s="36"/>
      <c r="K8" s="34"/>
      <c r="L8" s="35"/>
      <c r="M8" s="35"/>
      <c r="N8" s="35"/>
      <c r="O8" s="35"/>
      <c r="P8" s="35"/>
      <c r="Q8" s="35"/>
      <c r="R8" s="35"/>
      <c r="S8" s="35"/>
      <c r="T8" s="36"/>
      <c r="U8" s="34" t="s">
        <v>96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  <c r="AK8" s="34" t="s">
        <v>95</v>
      </c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6"/>
      <c r="AZ8" s="60" t="s">
        <v>94</v>
      </c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2"/>
    </row>
    <row r="9" spans="1:123" x14ac:dyDescent="0.25">
      <c r="A9" s="37"/>
      <c r="B9" s="38"/>
      <c r="C9" s="38"/>
      <c r="D9" s="38"/>
      <c r="E9" s="38"/>
      <c r="F9" s="38"/>
      <c r="G9" s="38"/>
      <c r="H9" s="38"/>
      <c r="I9" s="38"/>
      <c r="J9" s="39"/>
      <c r="K9" s="37"/>
      <c r="L9" s="38"/>
      <c r="M9" s="38"/>
      <c r="N9" s="38"/>
      <c r="O9" s="38"/>
      <c r="P9" s="38"/>
      <c r="Q9" s="38"/>
      <c r="R9" s="38"/>
      <c r="S9" s="38"/>
      <c r="T9" s="39"/>
      <c r="U9" s="37" t="s">
        <v>71</v>
      </c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9"/>
      <c r="AK9" s="37" t="s">
        <v>93</v>
      </c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9"/>
      <c r="AZ9" s="34" t="s">
        <v>92</v>
      </c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6"/>
      <c r="CJ9" s="34" t="s">
        <v>91</v>
      </c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6"/>
    </row>
    <row r="10" spans="1:123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9"/>
      <c r="K10" s="37"/>
      <c r="L10" s="38"/>
      <c r="M10" s="38"/>
      <c r="N10" s="38"/>
      <c r="O10" s="38"/>
      <c r="P10" s="38"/>
      <c r="Q10" s="38"/>
      <c r="R10" s="38"/>
      <c r="S10" s="38"/>
      <c r="T10" s="39"/>
      <c r="U10" s="32" t="s">
        <v>68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33"/>
      <c r="AK10" s="37" t="s">
        <v>90</v>
      </c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9"/>
      <c r="AZ10" s="37" t="s">
        <v>89</v>
      </c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9"/>
      <c r="CJ10" s="37" t="s">
        <v>88</v>
      </c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9"/>
    </row>
    <row r="11" spans="1:123" x14ac:dyDescent="0.25">
      <c r="A11" s="37"/>
      <c r="B11" s="38"/>
      <c r="C11" s="38"/>
      <c r="D11" s="38"/>
      <c r="E11" s="38"/>
      <c r="F11" s="38"/>
      <c r="G11" s="38"/>
      <c r="H11" s="38"/>
      <c r="I11" s="38"/>
      <c r="J11" s="39"/>
      <c r="K11" s="37"/>
      <c r="L11" s="38"/>
      <c r="M11" s="38"/>
      <c r="N11" s="38"/>
      <c r="O11" s="38"/>
      <c r="P11" s="38"/>
      <c r="Q11" s="38"/>
      <c r="R11" s="38"/>
      <c r="S11" s="38"/>
      <c r="T11" s="39"/>
      <c r="U11" s="34" t="s">
        <v>87</v>
      </c>
      <c r="V11" s="35"/>
      <c r="W11" s="35"/>
      <c r="X11" s="35"/>
      <c r="Y11" s="35"/>
      <c r="Z11" s="35"/>
      <c r="AA11" s="35"/>
      <c r="AB11" s="36"/>
      <c r="AC11" s="34" t="s">
        <v>86</v>
      </c>
      <c r="AD11" s="35"/>
      <c r="AE11" s="35"/>
      <c r="AF11" s="35"/>
      <c r="AG11" s="35"/>
      <c r="AH11" s="35"/>
      <c r="AI11" s="35"/>
      <c r="AJ11" s="36"/>
      <c r="AK11" s="37" t="s">
        <v>85</v>
      </c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9"/>
      <c r="AZ11" s="32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33"/>
      <c r="CJ11" s="32" t="s">
        <v>84</v>
      </c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33"/>
    </row>
    <row r="12" spans="1:123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9"/>
      <c r="K12" s="37"/>
      <c r="L12" s="38"/>
      <c r="M12" s="38"/>
      <c r="N12" s="38"/>
      <c r="O12" s="38"/>
      <c r="P12" s="38"/>
      <c r="Q12" s="38"/>
      <c r="R12" s="38"/>
      <c r="S12" s="38"/>
      <c r="T12" s="39"/>
      <c r="U12" s="37"/>
      <c r="V12" s="38"/>
      <c r="W12" s="38"/>
      <c r="X12" s="38"/>
      <c r="Y12" s="38"/>
      <c r="Z12" s="38"/>
      <c r="AA12" s="38"/>
      <c r="AB12" s="39"/>
      <c r="AC12" s="37" t="s">
        <v>83</v>
      </c>
      <c r="AD12" s="38"/>
      <c r="AE12" s="38"/>
      <c r="AF12" s="38"/>
      <c r="AG12" s="38"/>
      <c r="AH12" s="38"/>
      <c r="AI12" s="38"/>
      <c r="AJ12" s="39"/>
      <c r="AK12" s="37" t="s">
        <v>82</v>
      </c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9"/>
      <c r="AZ12" s="34" t="s">
        <v>81</v>
      </c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6"/>
      <c r="BR12" s="34" t="s">
        <v>80</v>
      </c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6"/>
      <c r="CJ12" s="34" t="s">
        <v>81</v>
      </c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6"/>
      <c r="DB12" s="34" t="s">
        <v>80</v>
      </c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6"/>
    </row>
    <row r="13" spans="1:123" x14ac:dyDescent="0.25">
      <c r="A13" s="37"/>
      <c r="B13" s="38"/>
      <c r="C13" s="38"/>
      <c r="D13" s="38"/>
      <c r="E13" s="38"/>
      <c r="F13" s="38"/>
      <c r="G13" s="38"/>
      <c r="H13" s="38"/>
      <c r="I13" s="38"/>
      <c r="J13" s="39"/>
      <c r="K13" s="37"/>
      <c r="L13" s="38"/>
      <c r="M13" s="38"/>
      <c r="N13" s="38"/>
      <c r="O13" s="38"/>
      <c r="P13" s="38"/>
      <c r="Q13" s="38"/>
      <c r="R13" s="38"/>
      <c r="S13" s="38"/>
      <c r="T13" s="39"/>
      <c r="U13" s="37"/>
      <c r="V13" s="38"/>
      <c r="W13" s="38"/>
      <c r="X13" s="38"/>
      <c r="Y13" s="38"/>
      <c r="Z13" s="38"/>
      <c r="AA13" s="38"/>
      <c r="AB13" s="39"/>
      <c r="AC13" s="37" t="s">
        <v>79</v>
      </c>
      <c r="AD13" s="38"/>
      <c r="AE13" s="38"/>
      <c r="AF13" s="38"/>
      <c r="AG13" s="38"/>
      <c r="AH13" s="38"/>
      <c r="AI13" s="38"/>
      <c r="AJ13" s="39"/>
      <c r="AK13" s="37" t="s">
        <v>78</v>
      </c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9"/>
      <c r="AZ13" s="37" t="s">
        <v>77</v>
      </c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9"/>
      <c r="BR13" s="37" t="s">
        <v>76</v>
      </c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9"/>
      <c r="CJ13" s="37" t="s">
        <v>77</v>
      </c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  <c r="DB13" s="37" t="s">
        <v>76</v>
      </c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9"/>
    </row>
    <row r="14" spans="1:123" x14ac:dyDescent="0.25">
      <c r="A14" s="37"/>
      <c r="B14" s="38"/>
      <c r="C14" s="38"/>
      <c r="D14" s="38"/>
      <c r="E14" s="38"/>
      <c r="F14" s="38"/>
      <c r="G14" s="38"/>
      <c r="H14" s="38"/>
      <c r="I14" s="38"/>
      <c r="J14" s="39"/>
      <c r="K14" s="37"/>
      <c r="L14" s="38"/>
      <c r="M14" s="38"/>
      <c r="N14" s="38"/>
      <c r="O14" s="38"/>
      <c r="P14" s="38"/>
      <c r="Q14" s="38"/>
      <c r="R14" s="38"/>
      <c r="S14" s="38"/>
      <c r="T14" s="39"/>
      <c r="U14" s="37"/>
      <c r="V14" s="38"/>
      <c r="W14" s="38"/>
      <c r="X14" s="38"/>
      <c r="Y14" s="38"/>
      <c r="Z14" s="38"/>
      <c r="AA14" s="38"/>
      <c r="AB14" s="39"/>
      <c r="AC14" s="37"/>
      <c r="AD14" s="38"/>
      <c r="AE14" s="38"/>
      <c r="AF14" s="38"/>
      <c r="AG14" s="38"/>
      <c r="AH14" s="38"/>
      <c r="AI14" s="38"/>
      <c r="AJ14" s="39"/>
      <c r="AK14" s="37" t="s">
        <v>75</v>
      </c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9"/>
      <c r="AZ14" s="32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33"/>
      <c r="BR14" s="32" t="s">
        <v>74</v>
      </c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33"/>
      <c r="CJ14" s="32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33"/>
      <c r="DB14" s="32" t="s">
        <v>74</v>
      </c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33"/>
    </row>
    <row r="15" spans="1:123" x14ac:dyDescent="0.25">
      <c r="A15" s="37"/>
      <c r="B15" s="38"/>
      <c r="C15" s="38"/>
      <c r="D15" s="38"/>
      <c r="E15" s="38"/>
      <c r="F15" s="38"/>
      <c r="G15" s="38"/>
      <c r="H15" s="38"/>
      <c r="I15" s="38"/>
      <c r="J15" s="39"/>
      <c r="K15" s="37"/>
      <c r="L15" s="38"/>
      <c r="M15" s="38"/>
      <c r="N15" s="38"/>
      <c r="O15" s="38"/>
      <c r="P15" s="38"/>
      <c r="Q15" s="38"/>
      <c r="R15" s="38"/>
      <c r="S15" s="38"/>
      <c r="T15" s="39"/>
      <c r="U15" s="37"/>
      <c r="V15" s="38"/>
      <c r="W15" s="38"/>
      <c r="X15" s="38"/>
      <c r="Y15" s="38"/>
      <c r="Z15" s="38"/>
      <c r="AA15" s="38"/>
      <c r="AB15" s="39"/>
      <c r="AC15" s="37"/>
      <c r="AD15" s="38"/>
      <c r="AE15" s="38"/>
      <c r="AF15" s="38"/>
      <c r="AG15" s="38"/>
      <c r="AH15" s="38"/>
      <c r="AI15" s="38"/>
      <c r="AJ15" s="39"/>
      <c r="AK15" s="37" t="s">
        <v>73</v>
      </c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9"/>
      <c r="AZ15" s="34" t="s">
        <v>72</v>
      </c>
      <c r="BA15" s="35"/>
      <c r="BB15" s="35"/>
      <c r="BC15" s="35"/>
      <c r="BD15" s="35"/>
      <c r="BE15" s="35"/>
      <c r="BF15" s="35"/>
      <c r="BG15" s="35"/>
      <c r="BH15" s="36"/>
      <c r="BI15" s="34" t="s">
        <v>71</v>
      </c>
      <c r="BJ15" s="35"/>
      <c r="BK15" s="35"/>
      <c r="BL15" s="35"/>
      <c r="BM15" s="35"/>
      <c r="BN15" s="35"/>
      <c r="BO15" s="35"/>
      <c r="BP15" s="35"/>
      <c r="BQ15" s="36"/>
      <c r="BR15" s="34" t="s">
        <v>72</v>
      </c>
      <c r="BS15" s="35"/>
      <c r="BT15" s="35"/>
      <c r="BU15" s="35"/>
      <c r="BV15" s="35"/>
      <c r="BW15" s="35"/>
      <c r="BX15" s="35"/>
      <c r="BY15" s="35"/>
      <c r="BZ15" s="36"/>
      <c r="CA15" s="34" t="s">
        <v>71</v>
      </c>
      <c r="CB15" s="35"/>
      <c r="CC15" s="35"/>
      <c r="CD15" s="35"/>
      <c r="CE15" s="35"/>
      <c r="CF15" s="35"/>
      <c r="CG15" s="35"/>
      <c r="CH15" s="35"/>
      <c r="CI15" s="36"/>
      <c r="CJ15" s="34" t="s">
        <v>72</v>
      </c>
      <c r="CK15" s="35"/>
      <c r="CL15" s="35"/>
      <c r="CM15" s="35"/>
      <c r="CN15" s="35"/>
      <c r="CO15" s="35"/>
      <c r="CP15" s="35"/>
      <c r="CQ15" s="35"/>
      <c r="CR15" s="36"/>
      <c r="CS15" s="34" t="s">
        <v>71</v>
      </c>
      <c r="CT15" s="35"/>
      <c r="CU15" s="35"/>
      <c r="CV15" s="35"/>
      <c r="CW15" s="35"/>
      <c r="CX15" s="35"/>
      <c r="CY15" s="35"/>
      <c r="CZ15" s="35"/>
      <c r="DA15" s="36"/>
      <c r="DB15" s="34" t="s">
        <v>72</v>
      </c>
      <c r="DC15" s="35"/>
      <c r="DD15" s="35"/>
      <c r="DE15" s="35"/>
      <c r="DF15" s="35"/>
      <c r="DG15" s="35"/>
      <c r="DH15" s="35"/>
      <c r="DI15" s="35"/>
      <c r="DJ15" s="36"/>
      <c r="DK15" s="34" t="s">
        <v>71</v>
      </c>
      <c r="DL15" s="35"/>
      <c r="DM15" s="35"/>
      <c r="DN15" s="35"/>
      <c r="DO15" s="35"/>
      <c r="DP15" s="35"/>
      <c r="DQ15" s="35"/>
      <c r="DR15" s="35"/>
      <c r="DS15" s="36"/>
    </row>
    <row r="16" spans="1:123" x14ac:dyDescent="0.25">
      <c r="A16" s="37"/>
      <c r="B16" s="38"/>
      <c r="C16" s="38"/>
      <c r="D16" s="38"/>
      <c r="E16" s="38"/>
      <c r="F16" s="38"/>
      <c r="G16" s="38"/>
      <c r="H16" s="38"/>
      <c r="I16" s="38"/>
      <c r="J16" s="39"/>
      <c r="K16" s="37"/>
      <c r="L16" s="38"/>
      <c r="M16" s="38"/>
      <c r="N16" s="38"/>
      <c r="O16" s="38"/>
      <c r="P16" s="38"/>
      <c r="Q16" s="38"/>
      <c r="R16" s="38"/>
      <c r="S16" s="38"/>
      <c r="T16" s="39"/>
      <c r="U16" s="37"/>
      <c r="V16" s="38"/>
      <c r="W16" s="38"/>
      <c r="X16" s="38"/>
      <c r="Y16" s="38"/>
      <c r="Z16" s="38"/>
      <c r="AA16" s="38"/>
      <c r="AB16" s="39"/>
      <c r="AC16" s="37"/>
      <c r="AD16" s="38"/>
      <c r="AE16" s="38"/>
      <c r="AF16" s="38"/>
      <c r="AG16" s="38"/>
      <c r="AH16" s="38"/>
      <c r="AI16" s="38"/>
      <c r="AJ16" s="39"/>
      <c r="AK16" s="37" t="s">
        <v>70</v>
      </c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9"/>
      <c r="AZ16" s="37" t="s">
        <v>69</v>
      </c>
      <c r="BA16" s="38"/>
      <c r="BB16" s="38"/>
      <c r="BC16" s="38"/>
      <c r="BD16" s="38"/>
      <c r="BE16" s="38"/>
      <c r="BF16" s="38"/>
      <c r="BG16" s="38"/>
      <c r="BH16" s="39"/>
      <c r="BI16" s="37" t="s">
        <v>68</v>
      </c>
      <c r="BJ16" s="38"/>
      <c r="BK16" s="38"/>
      <c r="BL16" s="38"/>
      <c r="BM16" s="38"/>
      <c r="BN16" s="38"/>
      <c r="BO16" s="38"/>
      <c r="BP16" s="38"/>
      <c r="BQ16" s="39"/>
      <c r="BR16" s="37" t="s">
        <v>69</v>
      </c>
      <c r="BS16" s="38"/>
      <c r="BT16" s="38"/>
      <c r="BU16" s="38"/>
      <c r="BV16" s="38"/>
      <c r="BW16" s="38"/>
      <c r="BX16" s="38"/>
      <c r="BY16" s="38"/>
      <c r="BZ16" s="39"/>
      <c r="CA16" s="37" t="s">
        <v>68</v>
      </c>
      <c r="CB16" s="38"/>
      <c r="CC16" s="38"/>
      <c r="CD16" s="38"/>
      <c r="CE16" s="38"/>
      <c r="CF16" s="38"/>
      <c r="CG16" s="38"/>
      <c r="CH16" s="38"/>
      <c r="CI16" s="39"/>
      <c r="CJ16" s="37" t="s">
        <v>69</v>
      </c>
      <c r="CK16" s="38"/>
      <c r="CL16" s="38"/>
      <c r="CM16" s="38"/>
      <c r="CN16" s="38"/>
      <c r="CO16" s="38"/>
      <c r="CP16" s="38"/>
      <c r="CQ16" s="38"/>
      <c r="CR16" s="39"/>
      <c r="CS16" s="37" t="s">
        <v>68</v>
      </c>
      <c r="CT16" s="38"/>
      <c r="CU16" s="38"/>
      <c r="CV16" s="38"/>
      <c r="CW16" s="38"/>
      <c r="CX16" s="38"/>
      <c r="CY16" s="38"/>
      <c r="CZ16" s="38"/>
      <c r="DA16" s="39"/>
      <c r="DB16" s="37" t="s">
        <v>69</v>
      </c>
      <c r="DC16" s="38"/>
      <c r="DD16" s="38"/>
      <c r="DE16" s="38"/>
      <c r="DF16" s="38"/>
      <c r="DG16" s="38"/>
      <c r="DH16" s="38"/>
      <c r="DI16" s="38"/>
      <c r="DJ16" s="39"/>
      <c r="DK16" s="37" t="s">
        <v>68</v>
      </c>
      <c r="DL16" s="38"/>
      <c r="DM16" s="38"/>
      <c r="DN16" s="38"/>
      <c r="DO16" s="38"/>
      <c r="DP16" s="38"/>
      <c r="DQ16" s="38"/>
      <c r="DR16" s="38"/>
      <c r="DS16" s="39"/>
    </row>
    <row r="17" spans="1:123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9"/>
      <c r="K17" s="37"/>
      <c r="L17" s="38"/>
      <c r="M17" s="38"/>
      <c r="N17" s="38"/>
      <c r="O17" s="38"/>
      <c r="P17" s="38"/>
      <c r="Q17" s="38"/>
      <c r="R17" s="38"/>
      <c r="S17" s="38"/>
      <c r="T17" s="39"/>
      <c r="U17" s="37"/>
      <c r="V17" s="38"/>
      <c r="W17" s="38"/>
      <c r="X17" s="38"/>
      <c r="Y17" s="38"/>
      <c r="Z17" s="38"/>
      <c r="AA17" s="38"/>
      <c r="AB17" s="39"/>
      <c r="AC17" s="37"/>
      <c r="AD17" s="38"/>
      <c r="AE17" s="38"/>
      <c r="AF17" s="38"/>
      <c r="AG17" s="38"/>
      <c r="AH17" s="38"/>
      <c r="AI17" s="38"/>
      <c r="AJ17" s="39"/>
      <c r="AK17" s="37" t="s">
        <v>67</v>
      </c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9"/>
      <c r="AZ17" s="37" t="s">
        <v>64</v>
      </c>
      <c r="BA17" s="38"/>
      <c r="BB17" s="38"/>
      <c r="BC17" s="38"/>
      <c r="BD17" s="38"/>
      <c r="BE17" s="38"/>
      <c r="BF17" s="38"/>
      <c r="BG17" s="38"/>
      <c r="BH17" s="39"/>
      <c r="BI17" s="37" t="s">
        <v>66</v>
      </c>
      <c r="BJ17" s="38"/>
      <c r="BK17" s="38"/>
      <c r="BL17" s="38"/>
      <c r="BM17" s="38"/>
      <c r="BN17" s="38"/>
      <c r="BO17" s="38"/>
      <c r="BP17" s="38"/>
      <c r="BQ17" s="39"/>
      <c r="BR17" s="37" t="s">
        <v>64</v>
      </c>
      <c r="BS17" s="38"/>
      <c r="BT17" s="38"/>
      <c r="BU17" s="38"/>
      <c r="BV17" s="38"/>
      <c r="BW17" s="38"/>
      <c r="BX17" s="38"/>
      <c r="BY17" s="38"/>
      <c r="BZ17" s="39"/>
      <c r="CA17" s="37" t="s">
        <v>66</v>
      </c>
      <c r="CB17" s="38"/>
      <c r="CC17" s="38"/>
      <c r="CD17" s="38"/>
      <c r="CE17" s="38"/>
      <c r="CF17" s="38"/>
      <c r="CG17" s="38"/>
      <c r="CH17" s="38"/>
      <c r="CI17" s="39"/>
      <c r="CJ17" s="37" t="s">
        <v>64</v>
      </c>
      <c r="CK17" s="38"/>
      <c r="CL17" s="38"/>
      <c r="CM17" s="38"/>
      <c r="CN17" s="38"/>
      <c r="CO17" s="38"/>
      <c r="CP17" s="38"/>
      <c r="CQ17" s="38"/>
      <c r="CR17" s="39"/>
      <c r="CS17" s="37" t="s">
        <v>66</v>
      </c>
      <c r="CT17" s="38"/>
      <c r="CU17" s="38"/>
      <c r="CV17" s="38"/>
      <c r="CW17" s="38"/>
      <c r="CX17" s="38"/>
      <c r="CY17" s="38"/>
      <c r="CZ17" s="38"/>
      <c r="DA17" s="39"/>
      <c r="DB17" s="37" t="s">
        <v>64</v>
      </c>
      <c r="DC17" s="38"/>
      <c r="DD17" s="38"/>
      <c r="DE17" s="38"/>
      <c r="DF17" s="38"/>
      <c r="DG17" s="38"/>
      <c r="DH17" s="38"/>
      <c r="DI17" s="38"/>
      <c r="DJ17" s="39"/>
      <c r="DK17" s="37" t="s">
        <v>66</v>
      </c>
      <c r="DL17" s="38"/>
      <c r="DM17" s="38"/>
      <c r="DN17" s="38"/>
      <c r="DO17" s="38"/>
      <c r="DP17" s="38"/>
      <c r="DQ17" s="38"/>
      <c r="DR17" s="38"/>
      <c r="DS17" s="39"/>
    </row>
    <row r="18" spans="1:123" x14ac:dyDescent="0.25">
      <c r="A18" s="37"/>
      <c r="B18" s="38"/>
      <c r="C18" s="38"/>
      <c r="D18" s="38"/>
      <c r="E18" s="38"/>
      <c r="F18" s="38"/>
      <c r="G18" s="38"/>
      <c r="H18" s="38"/>
      <c r="I18" s="38"/>
      <c r="J18" s="39"/>
      <c r="K18" s="37"/>
      <c r="L18" s="38"/>
      <c r="M18" s="38"/>
      <c r="N18" s="38"/>
      <c r="O18" s="38"/>
      <c r="P18" s="38"/>
      <c r="Q18" s="38"/>
      <c r="R18" s="38"/>
      <c r="S18" s="38"/>
      <c r="T18" s="39"/>
      <c r="U18" s="37"/>
      <c r="V18" s="38"/>
      <c r="W18" s="38"/>
      <c r="X18" s="38"/>
      <c r="Y18" s="38"/>
      <c r="Z18" s="38"/>
      <c r="AA18" s="38"/>
      <c r="AB18" s="39"/>
      <c r="AC18" s="37"/>
      <c r="AD18" s="38"/>
      <c r="AE18" s="38"/>
      <c r="AF18" s="38"/>
      <c r="AG18" s="38"/>
      <c r="AH18" s="38"/>
      <c r="AI18" s="38"/>
      <c r="AJ18" s="39"/>
      <c r="AK18" s="37" t="s">
        <v>65</v>
      </c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9"/>
      <c r="AZ18" s="37"/>
      <c r="BA18" s="38"/>
      <c r="BB18" s="38"/>
      <c r="BC18" s="38"/>
      <c r="BD18" s="38"/>
      <c r="BE18" s="38"/>
      <c r="BF18" s="38"/>
      <c r="BG18" s="38"/>
      <c r="BH18" s="39"/>
      <c r="BI18" s="37" t="s">
        <v>64</v>
      </c>
      <c r="BJ18" s="38"/>
      <c r="BK18" s="38"/>
      <c r="BL18" s="38"/>
      <c r="BM18" s="38"/>
      <c r="BN18" s="38"/>
      <c r="BO18" s="38"/>
      <c r="BP18" s="38"/>
      <c r="BQ18" s="39"/>
      <c r="BR18" s="37"/>
      <c r="BS18" s="38"/>
      <c r="BT18" s="38"/>
      <c r="BU18" s="38"/>
      <c r="BV18" s="38"/>
      <c r="BW18" s="38"/>
      <c r="BX18" s="38"/>
      <c r="BY18" s="38"/>
      <c r="BZ18" s="39"/>
      <c r="CA18" s="37" t="s">
        <v>64</v>
      </c>
      <c r="CB18" s="38"/>
      <c r="CC18" s="38"/>
      <c r="CD18" s="38"/>
      <c r="CE18" s="38"/>
      <c r="CF18" s="38"/>
      <c r="CG18" s="38"/>
      <c r="CH18" s="38"/>
      <c r="CI18" s="39"/>
      <c r="CJ18" s="37"/>
      <c r="CK18" s="38"/>
      <c r="CL18" s="38"/>
      <c r="CM18" s="38"/>
      <c r="CN18" s="38"/>
      <c r="CO18" s="38"/>
      <c r="CP18" s="38"/>
      <c r="CQ18" s="38"/>
      <c r="CR18" s="39"/>
      <c r="CS18" s="37" t="s">
        <v>64</v>
      </c>
      <c r="CT18" s="38"/>
      <c r="CU18" s="38"/>
      <c r="CV18" s="38"/>
      <c r="CW18" s="38"/>
      <c r="CX18" s="38"/>
      <c r="CY18" s="38"/>
      <c r="CZ18" s="38"/>
      <c r="DA18" s="39"/>
      <c r="DB18" s="37"/>
      <c r="DC18" s="38"/>
      <c r="DD18" s="38"/>
      <c r="DE18" s="38"/>
      <c r="DF18" s="38"/>
      <c r="DG18" s="38"/>
      <c r="DH18" s="38"/>
      <c r="DI18" s="38"/>
      <c r="DJ18" s="39"/>
      <c r="DK18" s="37" t="s">
        <v>64</v>
      </c>
      <c r="DL18" s="38"/>
      <c r="DM18" s="38"/>
      <c r="DN18" s="38"/>
      <c r="DO18" s="38"/>
      <c r="DP18" s="38"/>
      <c r="DQ18" s="38"/>
      <c r="DR18" s="38"/>
      <c r="DS18" s="39"/>
    </row>
    <row r="19" spans="1:123" x14ac:dyDescent="0.25">
      <c r="A19" s="32"/>
      <c r="B19" s="24"/>
      <c r="C19" s="24"/>
      <c r="D19" s="24"/>
      <c r="E19" s="24"/>
      <c r="F19" s="24"/>
      <c r="G19" s="24"/>
      <c r="H19" s="24"/>
      <c r="I19" s="24"/>
      <c r="J19" s="33"/>
      <c r="K19" s="32"/>
      <c r="L19" s="24"/>
      <c r="M19" s="24"/>
      <c r="N19" s="24"/>
      <c r="O19" s="24"/>
      <c r="P19" s="24"/>
      <c r="Q19" s="24"/>
      <c r="R19" s="24"/>
      <c r="S19" s="24"/>
      <c r="T19" s="33"/>
      <c r="U19" s="32"/>
      <c r="V19" s="24"/>
      <c r="W19" s="24"/>
      <c r="X19" s="24"/>
      <c r="Y19" s="24"/>
      <c r="Z19" s="24"/>
      <c r="AA19" s="24"/>
      <c r="AB19" s="33"/>
      <c r="AC19" s="32"/>
      <c r="AD19" s="24"/>
      <c r="AE19" s="24"/>
      <c r="AF19" s="24"/>
      <c r="AG19" s="24"/>
      <c r="AH19" s="24"/>
      <c r="AI19" s="24"/>
      <c r="AJ19" s="33"/>
      <c r="AK19" s="32" t="s">
        <v>63</v>
      </c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33"/>
      <c r="AZ19" s="32"/>
      <c r="BA19" s="24"/>
      <c r="BB19" s="24"/>
      <c r="BC19" s="24"/>
      <c r="BD19" s="24"/>
      <c r="BE19" s="24"/>
      <c r="BF19" s="24"/>
      <c r="BG19" s="24"/>
      <c r="BH19" s="33"/>
      <c r="BI19" s="32"/>
      <c r="BJ19" s="24"/>
      <c r="BK19" s="24"/>
      <c r="BL19" s="24"/>
      <c r="BM19" s="24"/>
      <c r="BN19" s="24"/>
      <c r="BO19" s="24"/>
      <c r="BP19" s="24"/>
      <c r="BQ19" s="33"/>
      <c r="BR19" s="32"/>
      <c r="BS19" s="24"/>
      <c r="BT19" s="24"/>
      <c r="BU19" s="24"/>
      <c r="BV19" s="24"/>
      <c r="BW19" s="24"/>
      <c r="BX19" s="24"/>
      <c r="BY19" s="24"/>
      <c r="BZ19" s="33"/>
      <c r="CA19" s="32"/>
      <c r="CB19" s="24"/>
      <c r="CC19" s="24"/>
      <c r="CD19" s="24"/>
      <c r="CE19" s="24"/>
      <c r="CF19" s="24"/>
      <c r="CG19" s="24"/>
      <c r="CH19" s="24"/>
      <c r="CI19" s="33"/>
      <c r="CJ19" s="32"/>
      <c r="CK19" s="24"/>
      <c r="CL19" s="24"/>
      <c r="CM19" s="24"/>
      <c r="CN19" s="24"/>
      <c r="CO19" s="24"/>
      <c r="CP19" s="24"/>
      <c r="CQ19" s="24"/>
      <c r="CR19" s="33"/>
      <c r="CS19" s="32"/>
      <c r="CT19" s="24"/>
      <c r="CU19" s="24"/>
      <c r="CV19" s="24"/>
      <c r="CW19" s="24"/>
      <c r="CX19" s="24"/>
      <c r="CY19" s="24"/>
      <c r="CZ19" s="24"/>
      <c r="DA19" s="33"/>
      <c r="DB19" s="32"/>
      <c r="DC19" s="24"/>
      <c r="DD19" s="24"/>
      <c r="DE19" s="24"/>
      <c r="DF19" s="24"/>
      <c r="DG19" s="24"/>
      <c r="DH19" s="24"/>
      <c r="DI19" s="24"/>
      <c r="DJ19" s="33"/>
      <c r="DK19" s="32"/>
      <c r="DL19" s="24"/>
      <c r="DM19" s="24"/>
      <c r="DN19" s="24"/>
      <c r="DO19" s="24"/>
      <c r="DP19" s="24"/>
      <c r="DQ19" s="24"/>
      <c r="DR19" s="24"/>
      <c r="DS19" s="33"/>
    </row>
    <row r="20" spans="1:123" x14ac:dyDescent="0.25">
      <c r="A20" s="45" t="s">
        <v>62</v>
      </c>
      <c r="B20" s="46"/>
      <c r="C20" s="46"/>
      <c r="D20" s="46"/>
      <c r="E20" s="46"/>
      <c r="F20" s="46"/>
      <c r="G20" s="46"/>
      <c r="H20" s="46"/>
      <c r="I20" s="46"/>
      <c r="J20" s="47"/>
      <c r="K20" s="59" t="s">
        <v>23</v>
      </c>
      <c r="L20" s="59"/>
      <c r="M20" s="59"/>
      <c r="N20" s="59"/>
      <c r="O20" s="59"/>
      <c r="P20" s="59"/>
      <c r="Q20" s="59"/>
      <c r="R20" s="59"/>
      <c r="S20" s="59"/>
      <c r="T20" s="59"/>
      <c r="U20" s="40">
        <v>14.532</v>
      </c>
      <c r="V20" s="40"/>
      <c r="W20" s="40"/>
      <c r="X20" s="40"/>
      <c r="Y20" s="40"/>
      <c r="Z20" s="40"/>
      <c r="AA20" s="40"/>
      <c r="AB20" s="40"/>
      <c r="AC20" s="40">
        <f>U20</f>
        <v>14.532</v>
      </c>
      <c r="AD20" s="40"/>
      <c r="AE20" s="40"/>
      <c r="AF20" s="40"/>
      <c r="AG20" s="40"/>
      <c r="AH20" s="40"/>
      <c r="AI20" s="40"/>
      <c r="AJ20" s="40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0">
        <v>7016.54</v>
      </c>
      <c r="BA20" s="40"/>
      <c r="BB20" s="40"/>
      <c r="BC20" s="40"/>
      <c r="BD20" s="40"/>
      <c r="BE20" s="40"/>
      <c r="BF20" s="40"/>
      <c r="BG20" s="40"/>
      <c r="BH20" s="40"/>
      <c r="BI20" s="40">
        <v>198.09275</v>
      </c>
      <c r="BJ20" s="40"/>
      <c r="BK20" s="40"/>
      <c r="BL20" s="40"/>
      <c r="BM20" s="40"/>
      <c r="BN20" s="40"/>
      <c r="BO20" s="40"/>
      <c r="BP20" s="40"/>
      <c r="BQ20" s="40"/>
      <c r="BR20" s="40">
        <v>123</v>
      </c>
      <c r="BS20" s="40"/>
      <c r="BT20" s="40"/>
      <c r="BU20" s="40"/>
      <c r="BV20" s="40"/>
      <c r="BW20" s="40"/>
      <c r="BX20" s="40"/>
      <c r="BY20" s="40"/>
      <c r="BZ20" s="40"/>
      <c r="CA20" s="40">
        <v>3.4725700000000002</v>
      </c>
      <c r="CB20" s="40"/>
      <c r="CC20" s="40"/>
      <c r="CD20" s="40"/>
      <c r="CE20" s="40"/>
      <c r="CF20" s="40"/>
      <c r="CG20" s="40"/>
      <c r="CH20" s="40"/>
      <c r="CI20" s="40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</row>
    <row r="21" spans="1:123" x14ac:dyDescent="0.25">
      <c r="A21" s="48" t="s">
        <v>61</v>
      </c>
      <c r="B21" s="49"/>
      <c r="C21" s="49"/>
      <c r="D21" s="49"/>
      <c r="E21" s="49"/>
      <c r="F21" s="49"/>
      <c r="G21" s="49"/>
      <c r="H21" s="49"/>
      <c r="I21" s="49"/>
      <c r="J21" s="50"/>
      <c r="K21" s="59" t="s">
        <v>24</v>
      </c>
      <c r="L21" s="59"/>
      <c r="M21" s="59"/>
      <c r="N21" s="59"/>
      <c r="O21" s="59"/>
      <c r="P21" s="59"/>
      <c r="Q21" s="59"/>
      <c r="R21" s="59"/>
      <c r="S21" s="59"/>
      <c r="T21" s="59"/>
      <c r="U21" s="63">
        <v>15.22134758</v>
      </c>
      <c r="V21" s="63"/>
      <c r="W21" s="63"/>
      <c r="X21" s="63"/>
      <c r="Y21" s="63"/>
      <c r="Z21" s="63"/>
      <c r="AA21" s="63"/>
      <c r="AB21" s="63"/>
      <c r="AC21" s="63">
        <f t="shared" ref="AC21:AC25" si="0">U21</f>
        <v>15.22134758</v>
      </c>
      <c r="AD21" s="63"/>
      <c r="AE21" s="63"/>
      <c r="AF21" s="63"/>
      <c r="AG21" s="63"/>
      <c r="AH21" s="63"/>
      <c r="AI21" s="63"/>
      <c r="AJ21" s="63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63">
        <f>U21/U20*AZ20</f>
        <v>7349.3802744958157</v>
      </c>
      <c r="BA21" s="63"/>
      <c r="BB21" s="63"/>
      <c r="BC21" s="63"/>
      <c r="BD21" s="63"/>
      <c r="BE21" s="63"/>
      <c r="BF21" s="63"/>
      <c r="BG21" s="63"/>
      <c r="BH21" s="63"/>
      <c r="BI21" s="63">
        <f>U21/U20*BI20</f>
        <v>207.48958166997281</v>
      </c>
      <c r="BJ21" s="63"/>
      <c r="BK21" s="63"/>
      <c r="BL21" s="63"/>
      <c r="BM21" s="63"/>
      <c r="BN21" s="63"/>
      <c r="BO21" s="63"/>
      <c r="BP21" s="63"/>
      <c r="BQ21" s="63"/>
      <c r="BR21" s="63">
        <f>U21/U20*BR20</f>
        <v>128.8346925639967</v>
      </c>
      <c r="BS21" s="63"/>
      <c r="BT21" s="63"/>
      <c r="BU21" s="63"/>
      <c r="BV21" s="63"/>
      <c r="BW21" s="63"/>
      <c r="BX21" s="63"/>
      <c r="BY21" s="63"/>
      <c r="BZ21" s="63"/>
      <c r="CA21" s="63">
        <f>U21/U20*CA20</f>
        <v>3.6372966533086015</v>
      </c>
      <c r="CB21" s="63"/>
      <c r="CC21" s="63"/>
      <c r="CD21" s="63"/>
      <c r="CE21" s="63"/>
      <c r="CF21" s="63"/>
      <c r="CG21" s="63"/>
      <c r="CH21" s="63"/>
      <c r="CI21" s="63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</row>
    <row r="22" spans="1:123" x14ac:dyDescent="0.25">
      <c r="A22" s="51"/>
      <c r="B22" s="52"/>
      <c r="C22" s="52"/>
      <c r="D22" s="52"/>
      <c r="E22" s="52"/>
      <c r="F22" s="52"/>
      <c r="G22" s="52"/>
      <c r="H22" s="52"/>
      <c r="I22" s="52"/>
      <c r="J22" s="53"/>
      <c r="K22" s="59" t="s">
        <v>25</v>
      </c>
      <c r="L22" s="59"/>
      <c r="M22" s="59"/>
      <c r="N22" s="59"/>
      <c r="O22" s="59"/>
      <c r="P22" s="59"/>
      <c r="Q22" s="59"/>
      <c r="R22" s="59"/>
      <c r="S22" s="59"/>
      <c r="T22" s="59"/>
      <c r="U22" s="40">
        <f>U21-U20</f>
        <v>0.68934757999999974</v>
      </c>
      <c r="V22" s="40"/>
      <c r="W22" s="40"/>
      <c r="X22" s="40"/>
      <c r="Y22" s="40"/>
      <c r="Z22" s="40"/>
      <c r="AA22" s="40"/>
      <c r="AB22" s="40"/>
      <c r="AC22" s="40">
        <f t="shared" si="0"/>
        <v>0.68934757999999974</v>
      </c>
      <c r="AD22" s="40"/>
      <c r="AE22" s="40"/>
      <c r="AF22" s="40"/>
      <c r="AG22" s="40"/>
      <c r="AH22" s="40"/>
      <c r="AI22" s="40"/>
      <c r="AJ22" s="40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0">
        <f>AZ21-AZ20</f>
        <v>332.84027449581572</v>
      </c>
      <c r="BA22" s="40"/>
      <c r="BB22" s="40"/>
      <c r="BC22" s="40"/>
      <c r="BD22" s="40"/>
      <c r="BE22" s="40"/>
      <c r="BF22" s="40"/>
      <c r="BG22" s="40"/>
      <c r="BH22" s="40"/>
      <c r="BI22" s="40">
        <f>BI21-BI20</f>
        <v>9.3968316699728121</v>
      </c>
      <c r="BJ22" s="40"/>
      <c r="BK22" s="40"/>
      <c r="BL22" s="40"/>
      <c r="BM22" s="40"/>
      <c r="BN22" s="40"/>
      <c r="BO22" s="40"/>
      <c r="BP22" s="40"/>
      <c r="BQ22" s="40"/>
      <c r="BR22" s="40">
        <f>BR21-BR20</f>
        <v>5.8346925639966969</v>
      </c>
      <c r="BS22" s="40"/>
      <c r="BT22" s="40"/>
      <c r="BU22" s="40"/>
      <c r="BV22" s="40"/>
      <c r="BW22" s="40"/>
      <c r="BX22" s="40"/>
      <c r="BY22" s="40"/>
      <c r="BZ22" s="40"/>
      <c r="CA22" s="40">
        <f>CA21-CA20</f>
        <v>0.16472665330860137</v>
      </c>
      <c r="CB22" s="40"/>
      <c r="CC22" s="40"/>
      <c r="CD22" s="40"/>
      <c r="CE22" s="40"/>
      <c r="CF22" s="40"/>
      <c r="CG22" s="40"/>
      <c r="CH22" s="40"/>
      <c r="CI22" s="40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</row>
    <row r="23" spans="1:123" x14ac:dyDescent="0.25">
      <c r="A23" s="45" t="s">
        <v>60</v>
      </c>
      <c r="B23" s="46"/>
      <c r="C23" s="46"/>
      <c r="D23" s="46"/>
      <c r="E23" s="46"/>
      <c r="F23" s="46"/>
      <c r="G23" s="46"/>
      <c r="H23" s="46"/>
      <c r="I23" s="46"/>
      <c r="J23" s="47"/>
      <c r="K23" s="59" t="s">
        <v>23</v>
      </c>
      <c r="L23" s="59"/>
      <c r="M23" s="59"/>
      <c r="N23" s="59"/>
      <c r="O23" s="59"/>
      <c r="P23" s="59"/>
      <c r="Q23" s="59"/>
      <c r="R23" s="59"/>
      <c r="S23" s="59"/>
      <c r="T23" s="59"/>
      <c r="U23" s="40">
        <f>18.188+12.406+U20</f>
        <v>45.126000000000005</v>
      </c>
      <c r="V23" s="40"/>
      <c r="W23" s="40"/>
      <c r="X23" s="40"/>
      <c r="Y23" s="40"/>
      <c r="Z23" s="40"/>
      <c r="AA23" s="40"/>
      <c r="AB23" s="40"/>
      <c r="AC23" s="40">
        <f t="shared" si="0"/>
        <v>45.126000000000005</v>
      </c>
      <c r="AD23" s="40"/>
      <c r="AE23" s="40"/>
      <c r="AF23" s="40"/>
      <c r="AG23" s="40"/>
      <c r="AH23" s="40"/>
      <c r="AI23" s="40"/>
      <c r="AJ23" s="40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0">
        <f>7139.54+7262.54+AZ20</f>
        <v>21418.62</v>
      </c>
      <c r="BA23" s="40"/>
      <c r="BB23" s="40"/>
      <c r="BC23" s="40"/>
      <c r="BD23" s="40"/>
      <c r="BE23" s="40"/>
      <c r="BF23" s="40"/>
      <c r="BG23" s="40"/>
      <c r="BH23" s="40"/>
      <c r="BI23" s="40">
        <f>190.0615+193.784+BI20</f>
        <v>581.93825000000004</v>
      </c>
      <c r="BJ23" s="40"/>
      <c r="BK23" s="40"/>
      <c r="BL23" s="40"/>
      <c r="BM23" s="40"/>
      <c r="BN23" s="40"/>
      <c r="BO23" s="40"/>
      <c r="BP23" s="40"/>
      <c r="BQ23" s="40"/>
      <c r="BR23" s="40">
        <f>123+123+BR20</f>
        <v>369</v>
      </c>
      <c r="BS23" s="40"/>
      <c r="BT23" s="40"/>
      <c r="BU23" s="40"/>
      <c r="BV23" s="40"/>
      <c r="BW23" s="40"/>
      <c r="BX23" s="40"/>
      <c r="BY23" s="40"/>
      <c r="BZ23" s="40"/>
      <c r="CA23" s="40">
        <f>CA20+3.33851+3.21892</f>
        <v>10.030000000000001</v>
      </c>
      <c r="CB23" s="40"/>
      <c r="CC23" s="40"/>
      <c r="CD23" s="40"/>
      <c r="CE23" s="40"/>
      <c r="CF23" s="40"/>
      <c r="CG23" s="40"/>
      <c r="CH23" s="40"/>
      <c r="CI23" s="40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</row>
    <row r="24" spans="1:123" x14ac:dyDescent="0.25">
      <c r="A24" s="48" t="s">
        <v>59</v>
      </c>
      <c r="B24" s="49"/>
      <c r="C24" s="49"/>
      <c r="D24" s="49"/>
      <c r="E24" s="49"/>
      <c r="F24" s="49"/>
      <c r="G24" s="49"/>
      <c r="H24" s="49"/>
      <c r="I24" s="49"/>
      <c r="J24" s="50"/>
      <c r="K24" s="59" t="s">
        <v>24</v>
      </c>
      <c r="L24" s="59"/>
      <c r="M24" s="59"/>
      <c r="N24" s="59"/>
      <c r="O24" s="59"/>
      <c r="P24" s="59"/>
      <c r="Q24" s="59"/>
      <c r="R24" s="59"/>
      <c r="S24" s="59"/>
      <c r="T24" s="59"/>
      <c r="U24" s="40">
        <f>18.092+12.415+U21</f>
        <v>45.728347579999998</v>
      </c>
      <c r="V24" s="40"/>
      <c r="W24" s="40"/>
      <c r="X24" s="40"/>
      <c r="Y24" s="40"/>
      <c r="Z24" s="40"/>
      <c r="AA24" s="40"/>
      <c r="AB24" s="40"/>
      <c r="AC24" s="40">
        <f t="shared" si="0"/>
        <v>45.728347579999998</v>
      </c>
      <c r="AD24" s="40"/>
      <c r="AE24" s="40"/>
      <c r="AF24" s="40"/>
      <c r="AG24" s="40"/>
      <c r="AH24" s="40"/>
      <c r="AI24" s="40"/>
      <c r="AJ24" s="40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0">
        <f>7269.32+5994.268+AZ21</f>
        <v>20612.968274495815</v>
      </c>
      <c r="BA24" s="40"/>
      <c r="BB24" s="40"/>
      <c r="BC24" s="40"/>
      <c r="BD24" s="40"/>
      <c r="BE24" s="40"/>
      <c r="BF24" s="40"/>
      <c r="BG24" s="40"/>
      <c r="BH24" s="40"/>
      <c r="BI24" s="40">
        <f>189.8841+169.232+BI21</f>
        <v>566.6056816699728</v>
      </c>
      <c r="BJ24" s="40"/>
      <c r="BK24" s="40"/>
      <c r="BL24" s="40"/>
      <c r="BM24" s="40"/>
      <c r="BN24" s="40"/>
      <c r="BO24" s="40"/>
      <c r="BP24" s="40"/>
      <c r="BQ24" s="40"/>
      <c r="BR24" s="40">
        <f>123.11+105.08+BR21</f>
        <v>357.02469256399672</v>
      </c>
      <c r="BS24" s="40"/>
      <c r="BT24" s="40"/>
      <c r="BU24" s="40"/>
      <c r="BV24" s="40"/>
      <c r="BW24" s="40"/>
      <c r="BX24" s="40"/>
      <c r="BY24" s="40"/>
      <c r="BZ24" s="40"/>
      <c r="CA24" s="40">
        <f>3.2159+2.967+CA21</f>
        <v>9.8201966533086011</v>
      </c>
      <c r="CB24" s="40"/>
      <c r="CC24" s="40"/>
      <c r="CD24" s="40"/>
      <c r="CE24" s="40"/>
      <c r="CF24" s="40"/>
      <c r="CG24" s="40"/>
      <c r="CH24" s="40"/>
      <c r="CI24" s="40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</row>
    <row r="25" spans="1:123" x14ac:dyDescent="0.25">
      <c r="A25" s="51" t="s">
        <v>58</v>
      </c>
      <c r="B25" s="52"/>
      <c r="C25" s="52"/>
      <c r="D25" s="52"/>
      <c r="E25" s="52"/>
      <c r="F25" s="52"/>
      <c r="G25" s="52"/>
      <c r="H25" s="52"/>
      <c r="I25" s="52"/>
      <c r="J25" s="53"/>
      <c r="K25" s="59" t="s">
        <v>25</v>
      </c>
      <c r="L25" s="59"/>
      <c r="M25" s="59"/>
      <c r="N25" s="59"/>
      <c r="O25" s="59"/>
      <c r="P25" s="59"/>
      <c r="Q25" s="59"/>
      <c r="R25" s="59"/>
      <c r="S25" s="59"/>
      <c r="T25" s="59"/>
      <c r="U25" s="40">
        <f>U24-U23</f>
        <v>0.60234757999999289</v>
      </c>
      <c r="V25" s="40"/>
      <c r="W25" s="40"/>
      <c r="X25" s="40"/>
      <c r="Y25" s="40"/>
      <c r="Z25" s="40"/>
      <c r="AA25" s="40"/>
      <c r="AB25" s="40"/>
      <c r="AC25" s="40">
        <f t="shared" si="0"/>
        <v>0.60234757999999289</v>
      </c>
      <c r="AD25" s="40"/>
      <c r="AE25" s="40"/>
      <c r="AF25" s="40"/>
      <c r="AG25" s="40"/>
      <c r="AH25" s="40"/>
      <c r="AI25" s="40"/>
      <c r="AJ25" s="40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0">
        <f>AZ24-AZ23</f>
        <v>-805.65172550418356</v>
      </c>
      <c r="BA25" s="40"/>
      <c r="BB25" s="40"/>
      <c r="BC25" s="40"/>
      <c r="BD25" s="40"/>
      <c r="BE25" s="40"/>
      <c r="BF25" s="40"/>
      <c r="BG25" s="40"/>
      <c r="BH25" s="40"/>
      <c r="BI25" s="40">
        <f>BI24-BI23</f>
        <v>-15.332568330027243</v>
      </c>
      <c r="BJ25" s="40"/>
      <c r="BK25" s="40"/>
      <c r="BL25" s="40"/>
      <c r="BM25" s="40"/>
      <c r="BN25" s="40"/>
      <c r="BO25" s="40"/>
      <c r="BP25" s="40"/>
      <c r="BQ25" s="40"/>
      <c r="BR25" s="40">
        <f>BR24-BR23</f>
        <v>-11.975307436003277</v>
      </c>
      <c r="BS25" s="40"/>
      <c r="BT25" s="40"/>
      <c r="BU25" s="40"/>
      <c r="BV25" s="40"/>
      <c r="BW25" s="40"/>
      <c r="BX25" s="40"/>
      <c r="BY25" s="40"/>
      <c r="BZ25" s="40"/>
      <c r="CA25" s="40">
        <f>CA24-CA23</f>
        <v>-0.20980334669139999</v>
      </c>
      <c r="CB25" s="40"/>
      <c r="CC25" s="40"/>
      <c r="CD25" s="40"/>
      <c r="CE25" s="40"/>
      <c r="CF25" s="40"/>
      <c r="CG25" s="40"/>
      <c r="CH25" s="40"/>
      <c r="CI25" s="40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</row>
  </sheetData>
  <mergeCells count="205">
    <mergeCell ref="AK9:AY9"/>
    <mergeCell ref="A8:J8"/>
    <mergeCell ref="K8:T8"/>
    <mergeCell ref="AK8:AY8"/>
    <mergeCell ref="A11:J11"/>
    <mergeCell ref="K11:T11"/>
    <mergeCell ref="U11:AB11"/>
    <mergeCell ref="AC11:AJ11"/>
    <mergeCell ref="AK11:AY11"/>
    <mergeCell ref="A10:J10"/>
    <mergeCell ref="K10:T10"/>
    <mergeCell ref="AK10:AY10"/>
    <mergeCell ref="U10:AJ10"/>
    <mergeCell ref="AK14:AY14"/>
    <mergeCell ref="A13:J13"/>
    <mergeCell ref="K13:T13"/>
    <mergeCell ref="U13:AB13"/>
    <mergeCell ref="AC13:AJ13"/>
    <mergeCell ref="AK13:AY13"/>
    <mergeCell ref="A12:J12"/>
    <mergeCell ref="K12:T12"/>
    <mergeCell ref="U12:AB12"/>
    <mergeCell ref="AC12:AJ12"/>
    <mergeCell ref="AK12:AY12"/>
    <mergeCell ref="A1:AJ1"/>
    <mergeCell ref="A2:AJ2"/>
    <mergeCell ref="A3:AJ3"/>
    <mergeCell ref="A4:AJ4"/>
    <mergeCell ref="A5:AJ5"/>
    <mergeCell ref="A6:AJ6"/>
    <mergeCell ref="A15:J15"/>
    <mergeCell ref="K15:T15"/>
    <mergeCell ref="U15:AB15"/>
    <mergeCell ref="AC15:AJ15"/>
    <mergeCell ref="A7:AJ7"/>
    <mergeCell ref="U8:AJ8"/>
    <mergeCell ref="U9:AJ9"/>
    <mergeCell ref="A14:J14"/>
    <mergeCell ref="K14:T14"/>
    <mergeCell ref="U14:AB14"/>
    <mergeCell ref="AC14:AJ14"/>
    <mergeCell ref="A9:J9"/>
    <mergeCell ref="K9:T9"/>
    <mergeCell ref="AK15:AY15"/>
    <mergeCell ref="AZ15:BH15"/>
    <mergeCell ref="BI15:BQ15"/>
    <mergeCell ref="BR15:BZ15"/>
    <mergeCell ref="CA15:CI15"/>
    <mergeCell ref="CJ15:CR15"/>
    <mergeCell ref="CS15:DA15"/>
    <mergeCell ref="CJ16:CR16"/>
    <mergeCell ref="CS16:DA16"/>
    <mergeCell ref="A16:J16"/>
    <mergeCell ref="K16:T16"/>
    <mergeCell ref="U16:AB16"/>
    <mergeCell ref="AC16:AJ16"/>
    <mergeCell ref="AK16:AY16"/>
    <mergeCell ref="AZ16:BH16"/>
    <mergeCell ref="BI16:BQ16"/>
    <mergeCell ref="BR16:BZ16"/>
    <mergeCell ref="CA16:CI16"/>
    <mergeCell ref="A17:J17"/>
    <mergeCell ref="K17:T17"/>
    <mergeCell ref="U17:AB17"/>
    <mergeCell ref="AC17:AJ17"/>
    <mergeCell ref="AK17:AY17"/>
    <mergeCell ref="AZ17:BH17"/>
    <mergeCell ref="BI17:BQ17"/>
    <mergeCell ref="BR17:BZ17"/>
    <mergeCell ref="CA17:CI17"/>
    <mergeCell ref="A18:J18"/>
    <mergeCell ref="K18:T18"/>
    <mergeCell ref="U18:AB18"/>
    <mergeCell ref="AC18:AJ18"/>
    <mergeCell ref="AK18:AY18"/>
    <mergeCell ref="AZ18:BH18"/>
    <mergeCell ref="BI18:BQ18"/>
    <mergeCell ref="BR18:BZ18"/>
    <mergeCell ref="CA18:CI18"/>
    <mergeCell ref="A19:J19"/>
    <mergeCell ref="K19:T19"/>
    <mergeCell ref="U19:AB19"/>
    <mergeCell ref="AC19:AJ19"/>
    <mergeCell ref="AK19:AY19"/>
    <mergeCell ref="AZ19:BH19"/>
    <mergeCell ref="BI19:BQ19"/>
    <mergeCell ref="BR19:BZ19"/>
    <mergeCell ref="CA19:CI19"/>
    <mergeCell ref="AK20:AY20"/>
    <mergeCell ref="AZ20:BH20"/>
    <mergeCell ref="BI20:BQ20"/>
    <mergeCell ref="BR20:BZ20"/>
    <mergeCell ref="CA20:CI20"/>
    <mergeCell ref="CJ18:CR18"/>
    <mergeCell ref="CS18:DA18"/>
    <mergeCell ref="DB18:DJ18"/>
    <mergeCell ref="CJ20:CR20"/>
    <mergeCell ref="CS20:DA20"/>
    <mergeCell ref="DB20:DJ20"/>
    <mergeCell ref="CJ19:CR19"/>
    <mergeCell ref="CS19:DA19"/>
    <mergeCell ref="DB19:DJ19"/>
    <mergeCell ref="AZ8:DS8"/>
    <mergeCell ref="A21:J21"/>
    <mergeCell ref="K21:T21"/>
    <mergeCell ref="U21:AB21"/>
    <mergeCell ref="AC21:AJ21"/>
    <mergeCell ref="AK21:AY21"/>
    <mergeCell ref="AZ21:BH21"/>
    <mergeCell ref="BI21:BQ21"/>
    <mergeCell ref="BR21:BZ21"/>
    <mergeCell ref="CA21:CI21"/>
    <mergeCell ref="CJ21:CR21"/>
    <mergeCell ref="CS21:DA21"/>
    <mergeCell ref="DB21:DJ21"/>
    <mergeCell ref="DK21:DS21"/>
    <mergeCell ref="AZ10:CI10"/>
    <mergeCell ref="CJ9:DS9"/>
    <mergeCell ref="CJ10:DS10"/>
    <mergeCell ref="A20:J20"/>
    <mergeCell ref="K20:T20"/>
    <mergeCell ref="U20:AB20"/>
    <mergeCell ref="BR12:CI12"/>
    <mergeCell ref="CJ12:DA12"/>
    <mergeCell ref="CJ11:DS11"/>
    <mergeCell ref="AC20:AJ20"/>
    <mergeCell ref="A23:J23"/>
    <mergeCell ref="K23:T23"/>
    <mergeCell ref="U23:AB23"/>
    <mergeCell ref="AC23:AJ23"/>
    <mergeCell ref="AK23:AY23"/>
    <mergeCell ref="CA23:CI23"/>
    <mergeCell ref="CJ23:CR23"/>
    <mergeCell ref="CS23:DA23"/>
    <mergeCell ref="CA22:CI22"/>
    <mergeCell ref="CJ22:CR22"/>
    <mergeCell ref="CS22:DA22"/>
    <mergeCell ref="AZ23:BH23"/>
    <mergeCell ref="BI23:BQ23"/>
    <mergeCell ref="A22:J22"/>
    <mergeCell ref="K22:T22"/>
    <mergeCell ref="U22:AB22"/>
    <mergeCell ref="AC22:AJ22"/>
    <mergeCell ref="AK22:AY22"/>
    <mergeCell ref="AZ22:BH22"/>
    <mergeCell ref="BI22:BQ22"/>
    <mergeCell ref="BR22:BZ22"/>
    <mergeCell ref="A24:J24"/>
    <mergeCell ref="K24:T24"/>
    <mergeCell ref="U24:AB24"/>
    <mergeCell ref="AC24:AJ24"/>
    <mergeCell ref="AK24:AY24"/>
    <mergeCell ref="A25:J25"/>
    <mergeCell ref="K25:T25"/>
    <mergeCell ref="U25:AB25"/>
    <mergeCell ref="AC25:AJ25"/>
    <mergeCell ref="AK25:AY25"/>
    <mergeCell ref="AK1:DS1"/>
    <mergeCell ref="AK2:DS2"/>
    <mergeCell ref="AK3:DS5"/>
    <mergeCell ref="AK6:DS7"/>
    <mergeCell ref="AZ12:BQ12"/>
    <mergeCell ref="AZ9:CI9"/>
    <mergeCell ref="DB25:DJ25"/>
    <mergeCell ref="DK25:DS25"/>
    <mergeCell ref="AZ25:BH25"/>
    <mergeCell ref="BI25:BQ25"/>
    <mergeCell ref="BR25:BZ25"/>
    <mergeCell ref="CA25:CI25"/>
    <mergeCell ref="CS24:DA24"/>
    <mergeCell ref="BR13:CI13"/>
    <mergeCell ref="CJ13:DA13"/>
    <mergeCell ref="BR14:CI14"/>
    <mergeCell ref="CJ14:DA14"/>
    <mergeCell ref="DB24:DJ24"/>
    <mergeCell ref="DK24:DS24"/>
    <mergeCell ref="AZ24:BH24"/>
    <mergeCell ref="BI24:BQ24"/>
    <mergeCell ref="BR24:BZ24"/>
    <mergeCell ref="DB23:DJ23"/>
    <mergeCell ref="DK23:DS23"/>
    <mergeCell ref="AZ11:CI11"/>
    <mergeCell ref="DB12:DS12"/>
    <mergeCell ref="DB13:DS13"/>
    <mergeCell ref="AZ13:BQ13"/>
    <mergeCell ref="AZ14:BQ14"/>
    <mergeCell ref="BR23:BZ23"/>
    <mergeCell ref="CS25:DA25"/>
    <mergeCell ref="CA24:CI24"/>
    <mergeCell ref="CJ24:CR24"/>
    <mergeCell ref="CJ25:CR25"/>
    <mergeCell ref="DK22:DS22"/>
    <mergeCell ref="DK20:DS20"/>
    <mergeCell ref="DK18:DS18"/>
    <mergeCell ref="DK19:DS19"/>
    <mergeCell ref="DB16:DJ16"/>
    <mergeCell ref="DK16:DS16"/>
    <mergeCell ref="CJ17:CR17"/>
    <mergeCell ref="CS17:DA17"/>
    <mergeCell ref="DB17:DJ17"/>
    <mergeCell ref="DK17:DS17"/>
    <mergeCell ref="DB15:DJ15"/>
    <mergeCell ref="DK15:DS15"/>
    <mergeCell ref="DB14:DS14"/>
    <mergeCell ref="DB22:DJ22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35"/>
  <sheetViews>
    <sheetView workbookViewId="0">
      <selection activeCell="DD24" sqref="DD24"/>
    </sheetView>
  </sheetViews>
  <sheetFormatPr defaultColWidth="1.140625" defaultRowHeight="15.75" x14ac:dyDescent="0.25"/>
  <cols>
    <col min="1" max="16384" width="1.140625" style="1"/>
  </cols>
  <sheetData>
    <row r="1" spans="1:123" s="2" customFormat="1" ht="11.25" x14ac:dyDescent="0.2">
      <c r="DS1" s="3" t="s">
        <v>42</v>
      </c>
    </row>
    <row r="2" spans="1:123" s="2" customFormat="1" ht="11.25" x14ac:dyDescent="0.2">
      <c r="DS2" s="3" t="s">
        <v>0</v>
      </c>
    </row>
    <row r="3" spans="1:123" s="2" customFormat="1" ht="11.25" x14ac:dyDescent="0.2">
      <c r="DS3" s="3" t="s">
        <v>41</v>
      </c>
    </row>
    <row r="4" spans="1:123" s="2" customFormat="1" ht="11.25" x14ac:dyDescent="0.2">
      <c r="DS4" s="3" t="s">
        <v>1</v>
      </c>
    </row>
    <row r="5" spans="1:123" s="2" customFormat="1" ht="11.25" x14ac:dyDescent="0.2">
      <c r="DS5" s="3" t="s">
        <v>2</v>
      </c>
    </row>
    <row r="6" spans="1:123" s="2" customFormat="1" ht="11.25" x14ac:dyDescent="0.2">
      <c r="DS6" s="3" t="s">
        <v>3</v>
      </c>
    </row>
    <row r="10" spans="1:123" s="5" customFormat="1" x14ac:dyDescent="0.25">
      <c r="A10" s="64" t="s">
        <v>10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</row>
    <row r="11" spans="1:123" s="5" customFormat="1" x14ac:dyDescent="0.25">
      <c r="A11" s="64" t="s">
        <v>53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</row>
    <row r="12" spans="1:123" x14ac:dyDescent="0.25">
      <c r="A12" s="64" t="s">
        <v>50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</row>
    <row r="14" spans="1:123" ht="16.5" thickBot="1" x14ac:dyDescent="0.3">
      <c r="DD14" s="65" t="s">
        <v>12</v>
      </c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</row>
    <row r="15" spans="1:123" x14ac:dyDescent="0.25">
      <c r="BM15" s="10" t="s">
        <v>15</v>
      </c>
      <c r="BN15" s="29" t="s">
        <v>185</v>
      </c>
      <c r="BO15" s="29"/>
      <c r="BP15" s="29"/>
      <c r="BR15" s="11" t="s">
        <v>14</v>
      </c>
      <c r="DB15" s="10" t="s">
        <v>13</v>
      </c>
      <c r="DD15" s="66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8"/>
    </row>
    <row r="16" spans="1:123" ht="16.5" thickBot="1" x14ac:dyDescent="0.3">
      <c r="A16" s="11" t="s">
        <v>16</v>
      </c>
      <c r="Y16" s="24" t="s">
        <v>173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DD16" s="70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2"/>
    </row>
    <row r="18" spans="1:123" x14ac:dyDescent="0.25">
      <c r="A18" s="34" t="s">
        <v>4</v>
      </c>
      <c r="B18" s="35"/>
      <c r="C18" s="35"/>
      <c r="D18" s="36"/>
      <c r="E18" s="34" t="s">
        <v>54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L18" s="34" t="s">
        <v>55</v>
      </c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6"/>
      <c r="BX18" s="69" t="s">
        <v>56</v>
      </c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</row>
    <row r="19" spans="1:123" x14ac:dyDescent="0.25">
      <c r="A19" s="32" t="s">
        <v>5</v>
      </c>
      <c r="B19" s="24"/>
      <c r="C19" s="24"/>
      <c r="D19" s="33"/>
      <c r="E19" s="3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33"/>
      <c r="BL19" s="32" t="s">
        <v>57</v>
      </c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33"/>
      <c r="BX19" s="69" t="s">
        <v>23</v>
      </c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 t="s">
        <v>24</v>
      </c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 t="s">
        <v>25</v>
      </c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</row>
    <row r="20" spans="1:123" x14ac:dyDescent="0.25">
      <c r="A20" s="60">
        <v>1</v>
      </c>
      <c r="B20" s="61"/>
      <c r="C20" s="61"/>
      <c r="D20" s="62"/>
      <c r="E20" s="60">
        <v>2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2"/>
      <c r="BL20" s="60">
        <v>3</v>
      </c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2"/>
      <c r="BX20" s="69">
        <v>4</v>
      </c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>
        <v>5</v>
      </c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>
        <v>6</v>
      </c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</row>
    <row r="21" spans="1:123" x14ac:dyDescent="0.25">
      <c r="A21" s="59" t="s">
        <v>171</v>
      </c>
      <c r="B21" s="59"/>
      <c r="C21" s="59"/>
      <c r="D21" s="59"/>
      <c r="E21" s="59" t="s">
        <v>158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 t="s">
        <v>159</v>
      </c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74">
        <v>386570</v>
      </c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3">
        <v>367786</v>
      </c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>
        <f>CN21-BX21</f>
        <v>-18784</v>
      </c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</row>
    <row r="22" spans="1:123" x14ac:dyDescent="0.25">
      <c r="A22" s="79" t="s">
        <v>172</v>
      </c>
      <c r="B22" s="80"/>
      <c r="C22" s="80"/>
      <c r="D22" s="81"/>
      <c r="E22" s="79" t="s">
        <v>161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1"/>
      <c r="BL22" s="59" t="s">
        <v>159</v>
      </c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76">
        <v>56310.8</v>
      </c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8"/>
      <c r="CN22" s="73">
        <v>45032</v>
      </c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>
        <f>CN22-BX22</f>
        <v>-11278.800000000003</v>
      </c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</row>
    <row r="23" spans="1:123" x14ac:dyDescent="0.25">
      <c r="A23" s="82"/>
      <c r="B23" s="83"/>
      <c r="C23" s="83"/>
      <c r="D23" s="84"/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4"/>
      <c r="BL23" s="59" t="s">
        <v>122</v>
      </c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85">
        <v>13.02</v>
      </c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7"/>
      <c r="CN23" s="88">
        <v>10.91</v>
      </c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75">
        <f>CN23-BX23</f>
        <v>-2.1099999999999994</v>
      </c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</row>
    <row r="26" spans="1:123" x14ac:dyDescent="0.25">
      <c r="A26" s="11" t="s">
        <v>32</v>
      </c>
    </row>
    <row r="27" spans="1:123" x14ac:dyDescent="0.25">
      <c r="A27" s="11" t="s">
        <v>33</v>
      </c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</row>
    <row r="28" spans="1:123" s="8" customFormat="1" ht="10.5" x14ac:dyDescent="0.2">
      <c r="AT28" s="25" t="s">
        <v>36</v>
      </c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F28" s="25" t="s">
        <v>38</v>
      </c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</row>
    <row r="29" spans="1:123" x14ac:dyDescent="0.25">
      <c r="A29" s="11" t="s">
        <v>34</v>
      </c>
    </row>
    <row r="30" spans="1:123" x14ac:dyDescent="0.25">
      <c r="A30" s="11" t="s">
        <v>33</v>
      </c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</row>
    <row r="31" spans="1:123" s="8" customFormat="1" ht="10.5" x14ac:dyDescent="0.2">
      <c r="AT31" s="25" t="s">
        <v>36</v>
      </c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F31" s="25" t="s">
        <v>38</v>
      </c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</row>
    <row r="32" spans="1:123" x14ac:dyDescent="0.25">
      <c r="A32" s="11" t="s">
        <v>35</v>
      </c>
    </row>
    <row r="33" spans="1:123" x14ac:dyDescent="0.25">
      <c r="A33" s="11" t="s">
        <v>33</v>
      </c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</row>
    <row r="34" spans="1:123" s="8" customFormat="1" ht="10.5" x14ac:dyDescent="0.2">
      <c r="AT34" s="25" t="s">
        <v>36</v>
      </c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F34" s="25" t="s">
        <v>38</v>
      </c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</row>
    <row r="35" spans="1:123" x14ac:dyDescent="0.25">
      <c r="D35" s="26" t="s">
        <v>39</v>
      </c>
      <c r="E35" s="26"/>
      <c r="F35" s="27"/>
      <c r="G35" s="27"/>
      <c r="H35" s="27"/>
      <c r="I35" s="28" t="s">
        <v>40</v>
      </c>
      <c r="J35" s="28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6">
        <v>20</v>
      </c>
      <c r="X35" s="26"/>
      <c r="Y35" s="26"/>
      <c r="Z35" s="29"/>
      <c r="AA35" s="29"/>
      <c r="AB35" s="29"/>
      <c r="AD35" s="11" t="s">
        <v>14</v>
      </c>
    </row>
  </sheetData>
  <mergeCells count="58">
    <mergeCell ref="D35:E35"/>
    <mergeCell ref="F35:H35"/>
    <mergeCell ref="I35:J35"/>
    <mergeCell ref="K35:V35"/>
    <mergeCell ref="W35:Y35"/>
    <mergeCell ref="Z35:AB35"/>
    <mergeCell ref="AT31:CB31"/>
    <mergeCell ref="CF31:DS31"/>
    <mergeCell ref="AT33:CB33"/>
    <mergeCell ref="CF33:DS33"/>
    <mergeCell ref="AT34:CB34"/>
    <mergeCell ref="CF34:DS34"/>
    <mergeCell ref="AT27:CB27"/>
    <mergeCell ref="CF27:DS27"/>
    <mergeCell ref="AT28:CB28"/>
    <mergeCell ref="CF28:DS28"/>
    <mergeCell ref="AT30:CB30"/>
    <mergeCell ref="CF30:DS30"/>
    <mergeCell ref="E22:BK23"/>
    <mergeCell ref="A22:D23"/>
    <mergeCell ref="BL23:BW23"/>
    <mergeCell ref="BX23:CM23"/>
    <mergeCell ref="CN23:DC23"/>
    <mergeCell ref="DD23:DS23"/>
    <mergeCell ref="BL22:BW22"/>
    <mergeCell ref="BX22:CM22"/>
    <mergeCell ref="CN22:DC22"/>
    <mergeCell ref="DD22:DS22"/>
    <mergeCell ref="DD21:DS21"/>
    <mergeCell ref="A20:D20"/>
    <mergeCell ref="E20:BK20"/>
    <mergeCell ref="BL20:BW20"/>
    <mergeCell ref="BX20:CM20"/>
    <mergeCell ref="CN20:DC20"/>
    <mergeCell ref="DD20:DS20"/>
    <mergeCell ref="A21:D21"/>
    <mergeCell ref="E21:BK21"/>
    <mergeCell ref="BL21:BW21"/>
    <mergeCell ref="BX21:CM21"/>
    <mergeCell ref="CN21:DC21"/>
    <mergeCell ref="DD19:DS19"/>
    <mergeCell ref="Y16:CO16"/>
    <mergeCell ref="DD16:DS16"/>
    <mergeCell ref="A18:D18"/>
    <mergeCell ref="E18:BK18"/>
    <mergeCell ref="BL18:BW18"/>
    <mergeCell ref="BX18:DS18"/>
    <mergeCell ref="A19:D19"/>
    <mergeCell ref="E19:BK19"/>
    <mergeCell ref="BL19:BW19"/>
    <mergeCell ref="BX19:CM19"/>
    <mergeCell ref="CN19:DC19"/>
    <mergeCell ref="A10:DS10"/>
    <mergeCell ref="A11:DS11"/>
    <mergeCell ref="A12:DS12"/>
    <mergeCell ref="DD14:DS14"/>
    <mergeCell ref="BN15:BP15"/>
    <mergeCell ref="DD15:DS15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EU38"/>
  <sheetViews>
    <sheetView view="pageBreakPreview" zoomScale="60" zoomScaleNormal="80" workbookViewId="0">
      <selection activeCell="FJ9" sqref="FJ9"/>
    </sheetView>
  </sheetViews>
  <sheetFormatPr defaultColWidth="1.140625" defaultRowHeight="15.75" x14ac:dyDescent="0.25"/>
  <cols>
    <col min="1" max="24" width="1.140625" style="1"/>
    <col min="25" max="25" width="1.140625" style="1" hidden="1" customWidth="1"/>
    <col min="26" max="31" width="1.140625" style="1"/>
    <col min="32" max="32" width="1.85546875" style="1" customWidth="1"/>
    <col min="33" max="33" width="1.140625" style="1"/>
    <col min="34" max="34" width="1.85546875" style="1" customWidth="1"/>
    <col min="35" max="41" width="1.140625" style="1"/>
    <col min="42" max="42" width="0.140625" style="1" customWidth="1"/>
    <col min="43" max="43" width="1.140625" style="1"/>
    <col min="44" max="44" width="0.5703125" style="1" customWidth="1"/>
    <col min="45" max="45" width="1.140625" style="1" hidden="1" customWidth="1"/>
    <col min="46" max="57" width="1.140625" style="1"/>
    <col min="58" max="58" width="1" style="1" customWidth="1"/>
    <col min="59" max="59" width="1.140625" style="1" hidden="1" customWidth="1"/>
    <col min="60" max="81" width="1.140625" style="1"/>
    <col min="82" max="87" width="1.140625" style="20"/>
    <col min="88" max="88" width="2.140625" style="20" customWidth="1"/>
    <col min="89" max="95" width="1.140625" style="1"/>
    <col min="96" max="96" width="1" style="1" customWidth="1"/>
    <col min="97" max="102" width="1.140625" style="1"/>
    <col min="103" max="103" width="1" style="20" customWidth="1"/>
    <col min="104" max="109" width="1.140625" style="20"/>
    <col min="110" max="123" width="1.140625" style="1"/>
    <col min="124" max="129" width="1.140625" style="20"/>
    <col min="130" max="130" width="2" style="20" customWidth="1"/>
    <col min="131" max="131" width="1.140625" style="1" customWidth="1"/>
    <col min="132" max="135" width="1.140625" style="1"/>
    <col min="136" max="136" width="1.28515625" style="1" customWidth="1"/>
    <col min="137" max="137" width="2.5703125" style="1" customWidth="1"/>
    <col min="138" max="143" width="1.140625" style="1"/>
    <col min="144" max="144" width="2.5703125" style="1" customWidth="1"/>
    <col min="145" max="150" width="1.140625" style="20"/>
    <col min="151" max="151" width="2.5703125" style="20" customWidth="1"/>
    <col min="152" max="16384" width="1.140625" style="1"/>
  </cols>
  <sheetData>
    <row r="1" spans="1:151" s="2" customFormat="1" ht="11.25" x14ac:dyDescent="0.2">
      <c r="EN1" s="3" t="s">
        <v>9</v>
      </c>
      <c r="EU1" s="3" t="s">
        <v>9</v>
      </c>
    </row>
    <row r="2" spans="1:151" s="2" customFormat="1" ht="11.25" x14ac:dyDescent="0.2">
      <c r="EN2" s="3" t="s">
        <v>0</v>
      </c>
      <c r="EU2" s="3" t="s">
        <v>0</v>
      </c>
    </row>
    <row r="3" spans="1:151" s="2" customFormat="1" ht="11.25" x14ac:dyDescent="0.2">
      <c r="EN3" s="3" t="s">
        <v>43</v>
      </c>
      <c r="EU3" s="3" t="s">
        <v>43</v>
      </c>
    </row>
    <row r="4" spans="1:151" s="2" customFormat="1" ht="11.25" x14ac:dyDescent="0.2">
      <c r="EN4" s="3" t="s">
        <v>44</v>
      </c>
      <c r="EU4" s="3" t="s">
        <v>44</v>
      </c>
    </row>
    <row r="5" spans="1:151" s="2" customFormat="1" ht="11.25" x14ac:dyDescent="0.2">
      <c r="EN5" s="3" t="s">
        <v>45</v>
      </c>
      <c r="EU5" s="3" t="s">
        <v>45</v>
      </c>
    </row>
    <row r="6" spans="1:151" s="2" customFormat="1" ht="11.25" x14ac:dyDescent="0.2">
      <c r="EN6" s="3" t="s">
        <v>3</v>
      </c>
      <c r="EU6" s="3" t="s">
        <v>3</v>
      </c>
    </row>
    <row r="10" spans="1:151" s="12" customFormat="1" ht="18.75" x14ac:dyDescent="0.3">
      <c r="A10" s="30" t="s">
        <v>105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21"/>
      <c r="EP10" s="21"/>
      <c r="EQ10" s="21"/>
      <c r="ER10" s="21"/>
      <c r="ES10" s="21"/>
      <c r="ET10" s="21"/>
      <c r="EU10" s="21"/>
    </row>
    <row r="11" spans="1:151" s="12" customFormat="1" ht="18.75" x14ac:dyDescent="0.3">
      <c r="A11" s="30" t="s">
        <v>106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21"/>
      <c r="EP11" s="21"/>
      <c r="EQ11" s="21"/>
      <c r="ER11" s="21"/>
      <c r="ES11" s="21"/>
      <c r="ET11" s="21"/>
      <c r="EU11" s="21"/>
    </row>
    <row r="15" spans="1:151" x14ac:dyDescent="0.25">
      <c r="A15" s="34" t="s">
        <v>4</v>
      </c>
      <c r="B15" s="35"/>
      <c r="C15" s="35"/>
      <c r="D15" s="35"/>
      <c r="E15" s="36"/>
      <c r="F15" s="34" t="s">
        <v>107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  <c r="AB15" s="34" t="s">
        <v>108</v>
      </c>
      <c r="AC15" s="35"/>
      <c r="AD15" s="35"/>
      <c r="AE15" s="35"/>
      <c r="AF15" s="35"/>
      <c r="AG15" s="36"/>
      <c r="AH15" s="34" t="s">
        <v>109</v>
      </c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6"/>
      <c r="AU15" s="34" t="s">
        <v>110</v>
      </c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6"/>
      <c r="BH15" s="34" t="s">
        <v>111</v>
      </c>
      <c r="BI15" s="35"/>
      <c r="BJ15" s="35"/>
      <c r="BK15" s="35"/>
      <c r="BL15" s="35"/>
      <c r="BM15" s="35"/>
      <c r="BN15" s="35"/>
      <c r="BO15" s="36"/>
      <c r="BP15" s="34" t="s">
        <v>112</v>
      </c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92"/>
      <c r="CE15" s="92"/>
      <c r="CF15" s="92"/>
      <c r="CG15" s="92"/>
      <c r="CH15" s="92"/>
      <c r="CI15" s="92"/>
      <c r="CJ15" s="93"/>
      <c r="CK15" s="34" t="s">
        <v>113</v>
      </c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92"/>
      <c r="CZ15" s="92"/>
      <c r="DA15" s="92"/>
      <c r="DB15" s="92"/>
      <c r="DC15" s="92"/>
      <c r="DD15" s="92"/>
      <c r="DE15" s="93"/>
      <c r="DF15" s="34" t="s">
        <v>114</v>
      </c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92"/>
      <c r="DU15" s="92"/>
      <c r="DV15" s="92"/>
      <c r="DW15" s="92"/>
      <c r="DX15" s="92"/>
      <c r="DY15" s="92"/>
      <c r="DZ15" s="93"/>
      <c r="EA15" s="34" t="s">
        <v>114</v>
      </c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92"/>
      <c r="EP15" s="92"/>
      <c r="EQ15" s="92"/>
      <c r="ER15" s="92"/>
      <c r="ES15" s="92"/>
      <c r="ET15" s="92"/>
      <c r="EU15" s="93"/>
    </row>
    <row r="16" spans="1:151" x14ac:dyDescent="0.25">
      <c r="A16" s="37" t="s">
        <v>5</v>
      </c>
      <c r="B16" s="38"/>
      <c r="C16" s="38"/>
      <c r="D16" s="38"/>
      <c r="E16" s="39"/>
      <c r="F16" s="37" t="s">
        <v>115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9"/>
      <c r="AB16" s="37" t="s">
        <v>116</v>
      </c>
      <c r="AC16" s="38"/>
      <c r="AD16" s="38"/>
      <c r="AE16" s="38"/>
      <c r="AF16" s="38"/>
      <c r="AG16" s="39"/>
      <c r="AH16" s="37" t="s">
        <v>115</v>
      </c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9"/>
      <c r="AU16" s="37" t="s">
        <v>117</v>
      </c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9"/>
      <c r="BH16" s="37" t="s">
        <v>118</v>
      </c>
      <c r="BI16" s="38"/>
      <c r="BJ16" s="38"/>
      <c r="BK16" s="38"/>
      <c r="BL16" s="38"/>
      <c r="BM16" s="38"/>
      <c r="BN16" s="38"/>
      <c r="BO16" s="39"/>
      <c r="BP16" s="37" t="s">
        <v>119</v>
      </c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94"/>
      <c r="CE16" s="94"/>
      <c r="CF16" s="94"/>
      <c r="CG16" s="94"/>
      <c r="CH16" s="94"/>
      <c r="CI16" s="94"/>
      <c r="CJ16" s="95"/>
      <c r="CK16" s="37" t="s">
        <v>120</v>
      </c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94"/>
      <c r="CZ16" s="94"/>
      <c r="DA16" s="94"/>
      <c r="DB16" s="94"/>
      <c r="DC16" s="94"/>
      <c r="DD16" s="94"/>
      <c r="DE16" s="95"/>
      <c r="DF16" s="37" t="s">
        <v>121</v>
      </c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94"/>
      <c r="DU16" s="94"/>
      <c r="DV16" s="94"/>
      <c r="DW16" s="94"/>
      <c r="DX16" s="94"/>
      <c r="DY16" s="94"/>
      <c r="DZ16" s="95"/>
      <c r="EA16" s="37" t="s">
        <v>122</v>
      </c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94"/>
      <c r="EP16" s="94"/>
      <c r="EQ16" s="94"/>
      <c r="ER16" s="94"/>
      <c r="ES16" s="94"/>
      <c r="ET16" s="94"/>
      <c r="EU16" s="95"/>
    </row>
    <row r="17" spans="1:151" x14ac:dyDescent="0.25">
      <c r="A17" s="37"/>
      <c r="B17" s="38"/>
      <c r="C17" s="38"/>
      <c r="D17" s="38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/>
      <c r="AB17" s="37"/>
      <c r="AC17" s="38"/>
      <c r="AD17" s="38"/>
      <c r="AE17" s="38"/>
      <c r="AF17" s="38"/>
      <c r="AG17" s="39"/>
      <c r="AH17" s="37" t="s">
        <v>123</v>
      </c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9"/>
      <c r="AU17" s="37" t="s">
        <v>124</v>
      </c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9"/>
      <c r="BH17" s="37"/>
      <c r="BI17" s="38"/>
      <c r="BJ17" s="38"/>
      <c r="BK17" s="38"/>
      <c r="BL17" s="38"/>
      <c r="BM17" s="38"/>
      <c r="BN17" s="38"/>
      <c r="BO17" s="39"/>
      <c r="BP17" s="37" t="s">
        <v>125</v>
      </c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94"/>
      <c r="CE17" s="94"/>
      <c r="CF17" s="94"/>
      <c r="CG17" s="94"/>
      <c r="CH17" s="94"/>
      <c r="CI17" s="94"/>
      <c r="CJ17" s="95"/>
      <c r="CK17" s="37" t="s">
        <v>126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94"/>
      <c r="CZ17" s="94"/>
      <c r="DA17" s="94"/>
      <c r="DB17" s="94"/>
      <c r="DC17" s="94"/>
      <c r="DD17" s="94"/>
      <c r="DE17" s="95"/>
      <c r="DF17" s="37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94"/>
      <c r="DU17" s="94"/>
      <c r="DV17" s="94"/>
      <c r="DW17" s="94"/>
      <c r="DX17" s="94"/>
      <c r="DY17" s="94"/>
      <c r="DZ17" s="95"/>
      <c r="EA17" s="37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94"/>
      <c r="EP17" s="94"/>
      <c r="EQ17" s="94"/>
      <c r="ER17" s="94"/>
      <c r="ES17" s="94"/>
      <c r="ET17" s="94"/>
      <c r="EU17" s="95"/>
    </row>
    <row r="18" spans="1:151" x14ac:dyDescent="0.25">
      <c r="A18" s="37"/>
      <c r="B18" s="38"/>
      <c r="C18" s="38"/>
      <c r="D18" s="38"/>
      <c r="E18" s="39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9"/>
      <c r="AB18" s="37"/>
      <c r="AC18" s="38"/>
      <c r="AD18" s="38"/>
      <c r="AE18" s="38"/>
      <c r="AF18" s="38"/>
      <c r="AG18" s="39"/>
      <c r="AH18" s="37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9"/>
      <c r="AU18" s="37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9"/>
      <c r="BH18" s="37"/>
      <c r="BI18" s="38"/>
      <c r="BJ18" s="38"/>
      <c r="BK18" s="38"/>
      <c r="BL18" s="38"/>
      <c r="BM18" s="38"/>
      <c r="BN18" s="38"/>
      <c r="BO18" s="39"/>
      <c r="BP18" s="37" t="s">
        <v>127</v>
      </c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94"/>
      <c r="CE18" s="94"/>
      <c r="CF18" s="94"/>
      <c r="CG18" s="94"/>
      <c r="CH18" s="94"/>
      <c r="CI18" s="94"/>
      <c r="CJ18" s="95"/>
      <c r="CK18" s="37" t="s">
        <v>128</v>
      </c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94"/>
      <c r="CZ18" s="94"/>
      <c r="DA18" s="94"/>
      <c r="DB18" s="94"/>
      <c r="DC18" s="94"/>
      <c r="DD18" s="94"/>
      <c r="DE18" s="95"/>
      <c r="DF18" s="37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94"/>
      <c r="DU18" s="94"/>
      <c r="DV18" s="94"/>
      <c r="DW18" s="94"/>
      <c r="DX18" s="94"/>
      <c r="DY18" s="94"/>
      <c r="DZ18" s="95"/>
      <c r="EA18" s="37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94"/>
      <c r="EP18" s="94"/>
      <c r="EQ18" s="94"/>
      <c r="ER18" s="94"/>
      <c r="ES18" s="94"/>
      <c r="ET18" s="94"/>
      <c r="EU18" s="95"/>
    </row>
    <row r="19" spans="1:151" x14ac:dyDescent="0.25">
      <c r="A19" s="37"/>
      <c r="B19" s="38"/>
      <c r="C19" s="38"/>
      <c r="D19" s="38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9"/>
      <c r="AB19" s="37"/>
      <c r="AC19" s="38"/>
      <c r="AD19" s="38"/>
      <c r="AE19" s="38"/>
      <c r="AF19" s="38"/>
      <c r="AG19" s="39"/>
      <c r="AH19" s="37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9"/>
      <c r="AU19" s="37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9"/>
      <c r="BH19" s="37"/>
      <c r="BI19" s="38"/>
      <c r="BJ19" s="38"/>
      <c r="BK19" s="38"/>
      <c r="BL19" s="38"/>
      <c r="BM19" s="38"/>
      <c r="BN19" s="38"/>
      <c r="BO19" s="39"/>
      <c r="BP19" s="32" t="s">
        <v>129</v>
      </c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96"/>
      <c r="CE19" s="96"/>
      <c r="CF19" s="96"/>
      <c r="CG19" s="96"/>
      <c r="CH19" s="96"/>
      <c r="CI19" s="96"/>
      <c r="CJ19" s="97"/>
      <c r="CK19" s="32" t="s">
        <v>129</v>
      </c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96"/>
      <c r="CZ19" s="96"/>
      <c r="DA19" s="96"/>
      <c r="DB19" s="96"/>
      <c r="DC19" s="96"/>
      <c r="DD19" s="96"/>
      <c r="DE19" s="97"/>
      <c r="DF19" s="32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96"/>
      <c r="DU19" s="96"/>
      <c r="DV19" s="96"/>
      <c r="DW19" s="96"/>
      <c r="DX19" s="96"/>
      <c r="DY19" s="96"/>
      <c r="DZ19" s="97"/>
      <c r="EA19" s="32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96"/>
      <c r="EP19" s="96"/>
      <c r="EQ19" s="96"/>
      <c r="ER19" s="96"/>
      <c r="ES19" s="96"/>
      <c r="ET19" s="96"/>
      <c r="EU19" s="97"/>
    </row>
    <row r="20" spans="1:151" x14ac:dyDescent="0.25">
      <c r="A20" s="32"/>
      <c r="B20" s="24"/>
      <c r="C20" s="24"/>
      <c r="D20" s="24"/>
      <c r="E20" s="33"/>
      <c r="F20" s="32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33"/>
      <c r="AB20" s="32"/>
      <c r="AC20" s="24"/>
      <c r="AD20" s="24"/>
      <c r="AE20" s="24"/>
      <c r="AF20" s="24"/>
      <c r="AG20" s="33"/>
      <c r="AH20" s="32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33"/>
      <c r="AU20" s="32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33"/>
      <c r="BH20" s="32" t="s">
        <v>165</v>
      </c>
      <c r="BI20" s="24"/>
      <c r="BJ20" s="24"/>
      <c r="BK20" s="24"/>
      <c r="BL20" s="24"/>
      <c r="BM20" s="24"/>
      <c r="BN20" s="24"/>
      <c r="BO20" s="33"/>
      <c r="BP20" s="38" t="s">
        <v>169</v>
      </c>
      <c r="BQ20" s="38"/>
      <c r="BR20" s="38"/>
      <c r="BS20" s="38"/>
      <c r="BT20" s="38"/>
      <c r="BU20" s="38"/>
      <c r="BV20" s="39"/>
      <c r="BW20" s="37" t="s">
        <v>170</v>
      </c>
      <c r="BX20" s="38"/>
      <c r="BY20" s="38"/>
      <c r="BZ20" s="38"/>
      <c r="CA20" s="38"/>
      <c r="CB20" s="38"/>
      <c r="CC20" s="39"/>
      <c r="CD20" s="38" t="s">
        <v>186</v>
      </c>
      <c r="CE20" s="38"/>
      <c r="CF20" s="38"/>
      <c r="CG20" s="38"/>
      <c r="CH20" s="38"/>
      <c r="CI20" s="38"/>
      <c r="CJ20" s="39"/>
      <c r="CK20" s="37" t="s">
        <v>169</v>
      </c>
      <c r="CL20" s="38"/>
      <c r="CM20" s="38"/>
      <c r="CN20" s="38"/>
      <c r="CO20" s="38"/>
      <c r="CP20" s="38"/>
      <c r="CQ20" s="39"/>
      <c r="CR20" s="37" t="s">
        <v>170</v>
      </c>
      <c r="CS20" s="38"/>
      <c r="CT20" s="38"/>
      <c r="CU20" s="38"/>
      <c r="CV20" s="38"/>
      <c r="CW20" s="38"/>
      <c r="CX20" s="39"/>
      <c r="CY20" s="37" t="s">
        <v>186</v>
      </c>
      <c r="CZ20" s="38"/>
      <c r="DA20" s="38"/>
      <c r="DB20" s="38"/>
      <c r="DC20" s="38"/>
      <c r="DD20" s="38"/>
      <c r="DE20" s="39"/>
      <c r="DF20" s="37" t="s">
        <v>169</v>
      </c>
      <c r="DG20" s="38"/>
      <c r="DH20" s="38"/>
      <c r="DI20" s="38"/>
      <c r="DJ20" s="38"/>
      <c r="DK20" s="38"/>
      <c r="DL20" s="39"/>
      <c r="DM20" s="37" t="s">
        <v>170</v>
      </c>
      <c r="DN20" s="38"/>
      <c r="DO20" s="38"/>
      <c r="DP20" s="38"/>
      <c r="DQ20" s="38"/>
      <c r="DR20" s="38"/>
      <c r="DS20" s="39"/>
      <c r="DT20" s="37" t="s">
        <v>186</v>
      </c>
      <c r="DU20" s="38"/>
      <c r="DV20" s="38"/>
      <c r="DW20" s="38"/>
      <c r="DX20" s="38"/>
      <c r="DY20" s="38"/>
      <c r="DZ20" s="39"/>
      <c r="EA20" s="37" t="s">
        <v>169</v>
      </c>
      <c r="EB20" s="38"/>
      <c r="EC20" s="38"/>
      <c r="ED20" s="38"/>
      <c r="EE20" s="38"/>
      <c r="EF20" s="38"/>
      <c r="EG20" s="39"/>
      <c r="EH20" s="37" t="s">
        <v>170</v>
      </c>
      <c r="EI20" s="38"/>
      <c r="EJ20" s="38"/>
      <c r="EK20" s="38"/>
      <c r="EL20" s="38"/>
      <c r="EM20" s="38"/>
      <c r="EN20" s="39"/>
      <c r="EO20" s="37" t="s">
        <v>186</v>
      </c>
      <c r="EP20" s="38"/>
      <c r="EQ20" s="38"/>
      <c r="ER20" s="38"/>
      <c r="ES20" s="38"/>
      <c r="ET20" s="38"/>
      <c r="EU20" s="39"/>
    </row>
    <row r="21" spans="1:151" ht="13.5" customHeight="1" x14ac:dyDescent="0.25">
      <c r="A21" s="69">
        <v>1</v>
      </c>
      <c r="B21" s="69"/>
      <c r="C21" s="69"/>
      <c r="D21" s="69"/>
      <c r="E21" s="69"/>
      <c r="F21" s="69">
        <v>2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>
        <v>3</v>
      </c>
      <c r="AC21" s="69"/>
      <c r="AD21" s="69"/>
      <c r="AE21" s="69"/>
      <c r="AF21" s="69"/>
      <c r="AG21" s="69"/>
      <c r="AH21" s="69">
        <v>4</v>
      </c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>
        <v>5</v>
      </c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>
        <v>6</v>
      </c>
      <c r="BI21" s="69"/>
      <c r="BJ21" s="69"/>
      <c r="BK21" s="69"/>
      <c r="BL21" s="69"/>
      <c r="BM21" s="69"/>
      <c r="BN21" s="69"/>
      <c r="BO21" s="69"/>
      <c r="BP21" s="69">
        <v>7</v>
      </c>
      <c r="BQ21" s="69"/>
      <c r="BR21" s="69"/>
      <c r="BS21" s="69"/>
      <c r="BT21" s="69"/>
      <c r="BU21" s="69"/>
      <c r="BV21" s="69"/>
      <c r="BW21" s="69">
        <v>8</v>
      </c>
      <c r="BX21" s="69"/>
      <c r="BY21" s="69"/>
      <c r="BZ21" s="69"/>
      <c r="CA21" s="69"/>
      <c r="CB21" s="69"/>
      <c r="CC21" s="69"/>
      <c r="CD21" s="69">
        <v>9</v>
      </c>
      <c r="CE21" s="69"/>
      <c r="CF21" s="69"/>
      <c r="CG21" s="69"/>
      <c r="CH21" s="69"/>
      <c r="CI21" s="69"/>
      <c r="CJ21" s="69"/>
      <c r="CK21" s="69">
        <v>10</v>
      </c>
      <c r="CL21" s="69"/>
      <c r="CM21" s="69"/>
      <c r="CN21" s="69"/>
      <c r="CO21" s="69"/>
      <c r="CP21" s="69"/>
      <c r="CQ21" s="69"/>
      <c r="CR21" s="69">
        <v>11</v>
      </c>
      <c r="CS21" s="69"/>
      <c r="CT21" s="69"/>
      <c r="CU21" s="69"/>
      <c r="CV21" s="69"/>
      <c r="CW21" s="69"/>
      <c r="CX21" s="69"/>
      <c r="CY21" s="69">
        <v>12</v>
      </c>
      <c r="CZ21" s="69"/>
      <c r="DA21" s="69"/>
      <c r="DB21" s="69"/>
      <c r="DC21" s="69"/>
      <c r="DD21" s="69"/>
      <c r="DE21" s="69"/>
      <c r="DF21" s="69">
        <v>13</v>
      </c>
      <c r="DG21" s="69"/>
      <c r="DH21" s="69"/>
      <c r="DI21" s="69"/>
      <c r="DJ21" s="69"/>
      <c r="DK21" s="69"/>
      <c r="DL21" s="69"/>
      <c r="DM21" s="69">
        <v>14</v>
      </c>
      <c r="DN21" s="69"/>
      <c r="DO21" s="69"/>
      <c r="DP21" s="69"/>
      <c r="DQ21" s="69"/>
      <c r="DR21" s="69"/>
      <c r="DS21" s="69"/>
      <c r="DT21" s="69">
        <v>15</v>
      </c>
      <c r="DU21" s="69"/>
      <c r="DV21" s="69"/>
      <c r="DW21" s="69"/>
      <c r="DX21" s="69"/>
      <c r="DY21" s="69"/>
      <c r="DZ21" s="69"/>
      <c r="EA21" s="69">
        <v>16</v>
      </c>
      <c r="EB21" s="69"/>
      <c r="EC21" s="69"/>
      <c r="ED21" s="69"/>
      <c r="EE21" s="69"/>
      <c r="EF21" s="69"/>
      <c r="EG21" s="69"/>
      <c r="EH21" s="69">
        <v>17</v>
      </c>
      <c r="EI21" s="69"/>
      <c r="EJ21" s="69"/>
      <c r="EK21" s="69"/>
      <c r="EL21" s="69"/>
      <c r="EM21" s="69"/>
      <c r="EN21" s="69"/>
      <c r="EO21" s="69">
        <v>18</v>
      </c>
      <c r="EP21" s="69"/>
      <c r="EQ21" s="69"/>
      <c r="ER21" s="69"/>
      <c r="ES21" s="69"/>
      <c r="ET21" s="69"/>
      <c r="EU21" s="69"/>
    </row>
    <row r="22" spans="1:151" x14ac:dyDescent="0.25">
      <c r="A22" s="117">
        <v>1</v>
      </c>
      <c r="B22" s="117"/>
      <c r="C22" s="117"/>
      <c r="D22" s="117"/>
      <c r="E22" s="117"/>
      <c r="F22" s="59" t="s">
        <v>130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130"/>
      <c r="BI22" s="130"/>
      <c r="BJ22" s="130"/>
      <c r="BK22" s="130"/>
      <c r="BL22" s="130"/>
      <c r="BM22" s="130"/>
      <c r="BN22" s="130"/>
      <c r="BO22" s="130"/>
      <c r="BP22" s="107"/>
      <c r="BQ22" s="108"/>
      <c r="BR22" s="108"/>
      <c r="BS22" s="108"/>
      <c r="BT22" s="108"/>
      <c r="BU22" s="108"/>
      <c r="BV22" s="109"/>
      <c r="BW22" s="41"/>
      <c r="BX22" s="41"/>
      <c r="BY22" s="41"/>
      <c r="BZ22" s="41"/>
      <c r="CA22" s="41"/>
      <c r="CB22" s="41"/>
      <c r="CC22" s="41"/>
      <c r="CD22" s="107"/>
      <c r="CE22" s="108"/>
      <c r="CF22" s="108"/>
      <c r="CG22" s="108"/>
      <c r="CH22" s="108"/>
      <c r="CI22" s="108"/>
      <c r="CJ22" s="109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</row>
    <row r="23" spans="1:151" ht="43.5" customHeight="1" x14ac:dyDescent="0.25">
      <c r="A23" s="117" t="s">
        <v>131</v>
      </c>
      <c r="B23" s="117"/>
      <c r="C23" s="117"/>
      <c r="D23" s="117"/>
      <c r="E23" s="117"/>
      <c r="F23" s="118" t="s">
        <v>158</v>
      </c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20"/>
      <c r="AB23" s="118" t="s">
        <v>159</v>
      </c>
      <c r="AC23" s="119"/>
      <c r="AD23" s="119"/>
      <c r="AE23" s="119"/>
      <c r="AF23" s="119"/>
      <c r="AG23" s="120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131" t="s">
        <v>166</v>
      </c>
      <c r="BI23" s="132"/>
      <c r="BJ23" s="132"/>
      <c r="BK23" s="132"/>
      <c r="BL23" s="132"/>
      <c r="BM23" s="132"/>
      <c r="BN23" s="132"/>
      <c r="BO23" s="133"/>
      <c r="BP23" s="110">
        <v>385570</v>
      </c>
      <c r="BQ23" s="111"/>
      <c r="BR23" s="111"/>
      <c r="BS23" s="111"/>
      <c r="BT23" s="111"/>
      <c r="BU23" s="111"/>
      <c r="BV23" s="112"/>
      <c r="BW23" s="110">
        <v>356468</v>
      </c>
      <c r="BX23" s="111"/>
      <c r="BY23" s="111"/>
      <c r="BZ23" s="111"/>
      <c r="CA23" s="111"/>
      <c r="CB23" s="111"/>
      <c r="CC23" s="112"/>
      <c r="CD23" s="110">
        <f>Отчет_о_достижении_год!BX21</f>
        <v>386570</v>
      </c>
      <c r="CE23" s="111"/>
      <c r="CF23" s="111"/>
      <c r="CG23" s="111"/>
      <c r="CH23" s="111"/>
      <c r="CI23" s="111"/>
      <c r="CJ23" s="112"/>
      <c r="CK23" s="110">
        <v>357596</v>
      </c>
      <c r="CL23" s="111"/>
      <c r="CM23" s="111"/>
      <c r="CN23" s="111"/>
      <c r="CO23" s="111"/>
      <c r="CP23" s="111"/>
      <c r="CQ23" s="112"/>
      <c r="CR23" s="110">
        <v>369285.25300000003</v>
      </c>
      <c r="CS23" s="111"/>
      <c r="CT23" s="111"/>
      <c r="CU23" s="111"/>
      <c r="CV23" s="111"/>
      <c r="CW23" s="111"/>
      <c r="CX23" s="112"/>
      <c r="CY23" s="110">
        <f>Отчет_о_достижении_год!CN21</f>
        <v>367786</v>
      </c>
      <c r="CZ23" s="111"/>
      <c r="DA23" s="111"/>
      <c r="DB23" s="111"/>
      <c r="DC23" s="111"/>
      <c r="DD23" s="111"/>
      <c r="DE23" s="112"/>
      <c r="DF23" s="103">
        <f>CK23-BP23</f>
        <v>-27974</v>
      </c>
      <c r="DG23" s="104"/>
      <c r="DH23" s="104"/>
      <c r="DI23" s="104"/>
      <c r="DJ23" s="104"/>
      <c r="DK23" s="104"/>
      <c r="DL23" s="105"/>
      <c r="DM23" s="103">
        <f>CR23-BW23</f>
        <v>12817.253000000026</v>
      </c>
      <c r="DN23" s="104"/>
      <c r="DO23" s="104"/>
      <c r="DP23" s="104"/>
      <c r="DQ23" s="104"/>
      <c r="DR23" s="104"/>
      <c r="DS23" s="105"/>
      <c r="DT23" s="103">
        <f>CY23-CD23</f>
        <v>-18784</v>
      </c>
      <c r="DU23" s="104"/>
      <c r="DV23" s="104"/>
      <c r="DW23" s="104"/>
      <c r="DX23" s="104"/>
      <c r="DY23" s="104"/>
      <c r="DZ23" s="105"/>
      <c r="EA23" s="89">
        <v>-7.2599999999999998E-2</v>
      </c>
      <c r="EB23" s="98"/>
      <c r="EC23" s="98"/>
      <c r="ED23" s="98"/>
      <c r="EE23" s="98"/>
      <c r="EF23" s="98"/>
      <c r="EG23" s="99"/>
      <c r="EH23" s="89">
        <f>(CR23-BW23)/BW23</f>
        <v>3.5956251332518001E-2</v>
      </c>
      <c r="EI23" s="98"/>
      <c r="EJ23" s="98"/>
      <c r="EK23" s="98"/>
      <c r="EL23" s="98"/>
      <c r="EM23" s="98"/>
      <c r="EN23" s="99"/>
      <c r="EO23" s="89">
        <f>(CY23-CD23)/CD23</f>
        <v>-4.8591458209379934E-2</v>
      </c>
      <c r="EP23" s="98"/>
      <c r="EQ23" s="98"/>
      <c r="ER23" s="98"/>
      <c r="ES23" s="98"/>
      <c r="ET23" s="98"/>
      <c r="EU23" s="99"/>
    </row>
    <row r="24" spans="1:151" s="18" customFormat="1" ht="30" customHeight="1" x14ac:dyDescent="0.25">
      <c r="A24" s="117" t="s">
        <v>160</v>
      </c>
      <c r="B24" s="117"/>
      <c r="C24" s="117"/>
      <c r="D24" s="117"/>
      <c r="E24" s="117"/>
      <c r="F24" s="124" t="s">
        <v>161</v>
      </c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6"/>
      <c r="AB24" s="118" t="s">
        <v>162</v>
      </c>
      <c r="AC24" s="119"/>
      <c r="AD24" s="119"/>
      <c r="AE24" s="119"/>
      <c r="AF24" s="119"/>
      <c r="AG24" s="120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121" t="s">
        <v>167</v>
      </c>
      <c r="BI24" s="122"/>
      <c r="BJ24" s="122"/>
      <c r="BK24" s="122"/>
      <c r="BL24" s="122"/>
      <c r="BM24" s="122"/>
      <c r="BN24" s="122"/>
      <c r="BO24" s="123"/>
      <c r="BP24" s="113">
        <v>59425.5</v>
      </c>
      <c r="BQ24" s="114"/>
      <c r="BR24" s="114"/>
      <c r="BS24" s="114"/>
      <c r="BT24" s="114"/>
      <c r="BU24" s="114"/>
      <c r="BV24" s="115"/>
      <c r="BW24" s="113">
        <v>55672.3</v>
      </c>
      <c r="BX24" s="114"/>
      <c r="BY24" s="114"/>
      <c r="BZ24" s="114"/>
      <c r="CA24" s="114"/>
      <c r="CB24" s="114"/>
      <c r="CC24" s="115"/>
      <c r="CD24" s="113">
        <f>Отчет_о_достижении_год!BX22</f>
        <v>56310.8</v>
      </c>
      <c r="CE24" s="114"/>
      <c r="CF24" s="114"/>
      <c r="CG24" s="114"/>
      <c r="CH24" s="114"/>
      <c r="CI24" s="114"/>
      <c r="CJ24" s="115"/>
      <c r="CK24" s="113">
        <v>50761.906999999999</v>
      </c>
      <c r="CL24" s="114"/>
      <c r="CM24" s="114"/>
      <c r="CN24" s="114"/>
      <c r="CO24" s="114"/>
      <c r="CP24" s="114"/>
      <c r="CQ24" s="115"/>
      <c r="CR24" s="113">
        <v>49853.144999999997</v>
      </c>
      <c r="CS24" s="114"/>
      <c r="CT24" s="114"/>
      <c r="CU24" s="114"/>
      <c r="CV24" s="114"/>
      <c r="CW24" s="114"/>
      <c r="CX24" s="115"/>
      <c r="CY24" s="113">
        <f>Отчет_о_достижении_год!CN22</f>
        <v>45032</v>
      </c>
      <c r="CZ24" s="114"/>
      <c r="DA24" s="114"/>
      <c r="DB24" s="114"/>
      <c r="DC24" s="114"/>
      <c r="DD24" s="114"/>
      <c r="DE24" s="115"/>
      <c r="DF24" s="103">
        <f>CK24-BP24</f>
        <v>-8663.5930000000008</v>
      </c>
      <c r="DG24" s="104"/>
      <c r="DH24" s="104"/>
      <c r="DI24" s="104"/>
      <c r="DJ24" s="104"/>
      <c r="DK24" s="104"/>
      <c r="DL24" s="105"/>
      <c r="DM24" s="103">
        <f>CR24-BW24</f>
        <v>-5819.1550000000061</v>
      </c>
      <c r="DN24" s="104"/>
      <c r="DO24" s="104"/>
      <c r="DP24" s="104"/>
      <c r="DQ24" s="104"/>
      <c r="DR24" s="104"/>
      <c r="DS24" s="105"/>
      <c r="DT24" s="103">
        <f>CY24-CD24</f>
        <v>-11278.800000000003</v>
      </c>
      <c r="DU24" s="104"/>
      <c r="DV24" s="104"/>
      <c r="DW24" s="104"/>
      <c r="DX24" s="104"/>
      <c r="DY24" s="104"/>
      <c r="DZ24" s="105"/>
      <c r="EA24" s="89">
        <v>-0.14030000000000001</v>
      </c>
      <c r="EB24" s="90"/>
      <c r="EC24" s="90"/>
      <c r="ED24" s="90"/>
      <c r="EE24" s="90"/>
      <c r="EF24" s="90"/>
      <c r="EG24" s="91"/>
      <c r="EH24" s="89">
        <f t="shared" ref="EH24:EH25" si="0">(CR24-BW24)/BW24</f>
        <v>-0.10452514086897803</v>
      </c>
      <c r="EI24" s="98"/>
      <c r="EJ24" s="98"/>
      <c r="EK24" s="98"/>
      <c r="EL24" s="98"/>
      <c r="EM24" s="98"/>
      <c r="EN24" s="99"/>
      <c r="EO24" s="89">
        <f t="shared" ref="EO24:EO25" si="1">(CY24-CD24)/CD24</f>
        <v>-0.20029550281651126</v>
      </c>
      <c r="EP24" s="98"/>
      <c r="EQ24" s="98"/>
      <c r="ER24" s="98"/>
      <c r="ES24" s="98"/>
      <c r="ET24" s="98"/>
      <c r="EU24" s="99"/>
    </row>
    <row r="25" spans="1:151" s="18" customFormat="1" ht="28.5" customHeight="1" x14ac:dyDescent="0.25">
      <c r="A25" s="117"/>
      <c r="B25" s="117"/>
      <c r="C25" s="117"/>
      <c r="D25" s="117"/>
      <c r="E25" s="117"/>
      <c r="F25" s="127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9"/>
      <c r="AB25" s="118" t="s">
        <v>122</v>
      </c>
      <c r="AC25" s="119"/>
      <c r="AD25" s="119"/>
      <c r="AE25" s="119"/>
      <c r="AF25" s="119"/>
      <c r="AG25" s="120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121" t="s">
        <v>168</v>
      </c>
      <c r="BI25" s="122"/>
      <c r="BJ25" s="122"/>
      <c r="BK25" s="122"/>
      <c r="BL25" s="122"/>
      <c r="BM25" s="122"/>
      <c r="BN25" s="122"/>
      <c r="BO25" s="123"/>
      <c r="BP25" s="116">
        <v>0.13370000000000001</v>
      </c>
      <c r="BQ25" s="114"/>
      <c r="BR25" s="114"/>
      <c r="BS25" s="114"/>
      <c r="BT25" s="114"/>
      <c r="BU25" s="114"/>
      <c r="BV25" s="115"/>
      <c r="BW25" s="116">
        <v>0.13370000000000001</v>
      </c>
      <c r="BX25" s="114"/>
      <c r="BY25" s="114"/>
      <c r="BZ25" s="114"/>
      <c r="CA25" s="114"/>
      <c r="CB25" s="114"/>
      <c r="CC25" s="115"/>
      <c r="CD25" s="116">
        <v>0.13020000000000001</v>
      </c>
      <c r="CE25" s="114"/>
      <c r="CF25" s="114"/>
      <c r="CG25" s="114"/>
      <c r="CH25" s="114"/>
      <c r="CI25" s="114"/>
      <c r="CJ25" s="115"/>
      <c r="CK25" s="116">
        <v>0.12429999999999999</v>
      </c>
      <c r="CL25" s="114"/>
      <c r="CM25" s="114"/>
      <c r="CN25" s="114"/>
      <c r="CO25" s="114"/>
      <c r="CP25" s="114"/>
      <c r="CQ25" s="115"/>
      <c r="CR25" s="116">
        <v>0.11890000000000001</v>
      </c>
      <c r="CS25" s="114"/>
      <c r="CT25" s="114"/>
      <c r="CU25" s="114"/>
      <c r="CV25" s="114"/>
      <c r="CW25" s="114"/>
      <c r="CX25" s="115"/>
      <c r="CY25" s="116">
        <v>0.1091</v>
      </c>
      <c r="CZ25" s="114"/>
      <c r="DA25" s="114"/>
      <c r="DB25" s="114"/>
      <c r="DC25" s="114"/>
      <c r="DD25" s="114"/>
      <c r="DE25" s="115"/>
      <c r="DF25" s="106">
        <f>CK25-BP25</f>
        <v>-9.4000000000000195E-3</v>
      </c>
      <c r="DG25" s="104"/>
      <c r="DH25" s="104"/>
      <c r="DI25" s="104"/>
      <c r="DJ25" s="104"/>
      <c r="DK25" s="104"/>
      <c r="DL25" s="105"/>
      <c r="DM25" s="106">
        <f>CR25-BW25</f>
        <v>-1.4800000000000008E-2</v>
      </c>
      <c r="DN25" s="104"/>
      <c r="DO25" s="104"/>
      <c r="DP25" s="104"/>
      <c r="DQ25" s="104"/>
      <c r="DR25" s="104"/>
      <c r="DS25" s="105"/>
      <c r="DT25" s="106">
        <f>CY25-CD25</f>
        <v>-2.1100000000000008E-2</v>
      </c>
      <c r="DU25" s="104"/>
      <c r="DV25" s="104"/>
      <c r="DW25" s="104"/>
      <c r="DX25" s="104"/>
      <c r="DY25" s="104"/>
      <c r="DZ25" s="105"/>
      <c r="EA25" s="89">
        <f>DF25/BP25</f>
        <v>-7.0306656694091391E-2</v>
      </c>
      <c r="EB25" s="90"/>
      <c r="EC25" s="90"/>
      <c r="ED25" s="90"/>
      <c r="EE25" s="90"/>
      <c r="EF25" s="90"/>
      <c r="EG25" s="91"/>
      <c r="EH25" s="89">
        <f t="shared" si="0"/>
        <v>-0.11069558713537776</v>
      </c>
      <c r="EI25" s="98"/>
      <c r="EJ25" s="98"/>
      <c r="EK25" s="98"/>
      <c r="EL25" s="98"/>
      <c r="EM25" s="98"/>
      <c r="EN25" s="99"/>
      <c r="EO25" s="89">
        <f t="shared" si="1"/>
        <v>-0.16205837173579113</v>
      </c>
      <c r="EP25" s="98"/>
      <c r="EQ25" s="98"/>
      <c r="ER25" s="98"/>
      <c r="ES25" s="98"/>
      <c r="ET25" s="98"/>
      <c r="EU25" s="99"/>
    </row>
    <row r="26" spans="1:151" s="18" customFormat="1" ht="48.75" customHeight="1" x14ac:dyDescent="0.25">
      <c r="A26" s="117" t="s">
        <v>163</v>
      </c>
      <c r="B26" s="117"/>
      <c r="C26" s="117"/>
      <c r="D26" s="117"/>
      <c r="E26" s="117"/>
      <c r="F26" s="118" t="s">
        <v>164</v>
      </c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20"/>
      <c r="AB26" s="100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2"/>
      <c r="EP26" s="102"/>
      <c r="EQ26" s="102"/>
      <c r="ER26" s="102"/>
      <c r="ES26" s="102"/>
      <c r="ET26" s="102"/>
      <c r="EU26" s="102"/>
    </row>
    <row r="27" spans="1:151" x14ac:dyDescent="0.25">
      <c r="A27" s="117" t="s">
        <v>132</v>
      </c>
      <c r="B27" s="117"/>
      <c r="C27" s="117"/>
      <c r="D27" s="117"/>
      <c r="E27" s="117"/>
      <c r="F27" s="59" t="s">
        <v>133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130"/>
      <c r="BI27" s="130"/>
      <c r="BJ27" s="130"/>
      <c r="BK27" s="130"/>
      <c r="BL27" s="130"/>
      <c r="BM27" s="130"/>
      <c r="BN27" s="130"/>
      <c r="BO27" s="130"/>
      <c r="BP27" s="107"/>
      <c r="BQ27" s="108"/>
      <c r="BR27" s="108"/>
      <c r="BS27" s="108"/>
      <c r="BT27" s="108"/>
      <c r="BU27" s="108"/>
      <c r="BV27" s="109"/>
      <c r="BW27" s="41"/>
      <c r="BX27" s="41"/>
      <c r="BY27" s="41"/>
      <c r="BZ27" s="41"/>
      <c r="CA27" s="41"/>
      <c r="CB27" s="41"/>
      <c r="CC27" s="41"/>
      <c r="CD27" s="107"/>
      <c r="CE27" s="108"/>
      <c r="CF27" s="108"/>
      <c r="CG27" s="108"/>
      <c r="CH27" s="108"/>
      <c r="CI27" s="108"/>
      <c r="CJ27" s="109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</row>
    <row r="28" spans="1:151" ht="9" customHeight="1" x14ac:dyDescent="0.25">
      <c r="A28" s="117"/>
      <c r="B28" s="117"/>
      <c r="C28" s="117"/>
      <c r="D28" s="117"/>
      <c r="E28" s="117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130"/>
      <c r="BI28" s="130"/>
      <c r="BJ28" s="130"/>
      <c r="BK28" s="130"/>
      <c r="BL28" s="130"/>
      <c r="BM28" s="130"/>
      <c r="BN28" s="130"/>
      <c r="BO28" s="130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</row>
    <row r="29" spans="1:151" ht="9.75" customHeight="1" x14ac:dyDescent="0.25">
      <c r="A29" s="117"/>
      <c r="B29" s="117"/>
      <c r="C29" s="117"/>
      <c r="D29" s="117"/>
      <c r="E29" s="117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130"/>
      <c r="BI29" s="130"/>
      <c r="BJ29" s="130"/>
      <c r="BK29" s="130"/>
      <c r="BL29" s="130"/>
      <c r="BM29" s="130"/>
      <c r="BN29" s="130"/>
      <c r="BO29" s="130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</row>
    <row r="37" spans="1:18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s="2" customFormat="1" ht="11.25" x14ac:dyDescent="0.2">
      <c r="A38" s="15" t="s">
        <v>134</v>
      </c>
    </row>
  </sheetData>
  <mergeCells count="216">
    <mergeCell ref="EA29:EG29"/>
    <mergeCell ref="EH29:EN29"/>
    <mergeCell ref="EA28:EG28"/>
    <mergeCell ref="EH28:EN28"/>
    <mergeCell ref="A29:E29"/>
    <mergeCell ref="F29:AA29"/>
    <mergeCell ref="AB29:AG29"/>
    <mergeCell ref="AH29:AT29"/>
    <mergeCell ref="AU29:BG29"/>
    <mergeCell ref="BH29:BO29"/>
    <mergeCell ref="BP29:BV29"/>
    <mergeCell ref="BW29:CC29"/>
    <mergeCell ref="BP28:BV28"/>
    <mergeCell ref="BW28:CC28"/>
    <mergeCell ref="CK28:CQ28"/>
    <mergeCell ref="CR28:CX28"/>
    <mergeCell ref="DF28:DL28"/>
    <mergeCell ref="DM28:DS28"/>
    <mergeCell ref="A28:E28"/>
    <mergeCell ref="F28:AA28"/>
    <mergeCell ref="AB28:AG28"/>
    <mergeCell ref="AH28:AT28"/>
    <mergeCell ref="AU28:BG28"/>
    <mergeCell ref="BH28:BO28"/>
    <mergeCell ref="CK27:CQ27"/>
    <mergeCell ref="CR27:CX27"/>
    <mergeCell ref="DF27:DL27"/>
    <mergeCell ref="DM27:DS27"/>
    <mergeCell ref="EA27:EG27"/>
    <mergeCell ref="EH27:EN27"/>
    <mergeCell ref="EA23:EG23"/>
    <mergeCell ref="EH23:EN23"/>
    <mergeCell ref="A27:E27"/>
    <mergeCell ref="F27:AA27"/>
    <mergeCell ref="AB27:AG27"/>
    <mergeCell ref="AH27:AT27"/>
    <mergeCell ref="AU27:BG27"/>
    <mergeCell ref="BH27:BO27"/>
    <mergeCell ref="BP27:BV27"/>
    <mergeCell ref="BW27:CC27"/>
    <mergeCell ref="BP23:BV23"/>
    <mergeCell ref="BW23:CC23"/>
    <mergeCell ref="CK23:CQ23"/>
    <mergeCell ref="CR23:CX23"/>
    <mergeCell ref="DF23:DL23"/>
    <mergeCell ref="DM23:DS23"/>
    <mergeCell ref="A23:E23"/>
    <mergeCell ref="F23:AA23"/>
    <mergeCell ref="AB23:AG23"/>
    <mergeCell ref="AH23:AT23"/>
    <mergeCell ref="AU23:BG23"/>
    <mergeCell ref="BH23:BO23"/>
    <mergeCell ref="A25:E25"/>
    <mergeCell ref="A22:E22"/>
    <mergeCell ref="F22:AA22"/>
    <mergeCell ref="AB22:AG22"/>
    <mergeCell ref="AH22:AT22"/>
    <mergeCell ref="AU22:BG22"/>
    <mergeCell ref="BH22:BO22"/>
    <mergeCell ref="BP22:BV22"/>
    <mergeCell ref="BW22:CC22"/>
    <mergeCell ref="BP21:BV21"/>
    <mergeCell ref="BW21:CC21"/>
    <mergeCell ref="A21:E21"/>
    <mergeCell ref="F21:AA21"/>
    <mergeCell ref="AB21:AG21"/>
    <mergeCell ref="AH21:AT21"/>
    <mergeCell ref="AU21:BG21"/>
    <mergeCell ref="BH21:BO21"/>
    <mergeCell ref="DF19:DZ19"/>
    <mergeCell ref="CK20:CQ20"/>
    <mergeCell ref="CR20:CX20"/>
    <mergeCell ref="DF20:DL20"/>
    <mergeCell ref="DM20:DS20"/>
    <mergeCell ref="EA20:EG20"/>
    <mergeCell ref="CD21:CJ21"/>
    <mergeCell ref="CY21:DE21"/>
    <mergeCell ref="DT21:DZ21"/>
    <mergeCell ref="EA21:EG21"/>
    <mergeCell ref="CK21:CQ21"/>
    <mergeCell ref="CR21:CX21"/>
    <mergeCell ref="DF21:DL21"/>
    <mergeCell ref="DM21:DS21"/>
    <mergeCell ref="EH20:EN20"/>
    <mergeCell ref="A20:E20"/>
    <mergeCell ref="F20:AA20"/>
    <mergeCell ref="AB20:AG20"/>
    <mergeCell ref="AH20:AT20"/>
    <mergeCell ref="AU20:BG20"/>
    <mergeCell ref="BH20:BO20"/>
    <mergeCell ref="BP20:BV20"/>
    <mergeCell ref="BW20:CC20"/>
    <mergeCell ref="CD20:CJ20"/>
    <mergeCell ref="CY20:DE20"/>
    <mergeCell ref="DT20:DZ20"/>
    <mergeCell ref="A10:EN10"/>
    <mergeCell ref="A11:EN11"/>
    <mergeCell ref="A15:E15"/>
    <mergeCell ref="F15:AA15"/>
    <mergeCell ref="AB15:AG15"/>
    <mergeCell ref="AH15:AT15"/>
    <mergeCell ref="AU15:BG15"/>
    <mergeCell ref="BH15:BO15"/>
    <mergeCell ref="A16:E16"/>
    <mergeCell ref="F16:AA16"/>
    <mergeCell ref="AB16:AG16"/>
    <mergeCell ref="AH16:AT16"/>
    <mergeCell ref="AU16:BG16"/>
    <mergeCell ref="BH16:BO16"/>
    <mergeCell ref="BP15:CJ15"/>
    <mergeCell ref="BP16:CJ16"/>
    <mergeCell ref="DF15:DZ15"/>
    <mergeCell ref="DF16:DZ16"/>
    <mergeCell ref="EH25:EN25"/>
    <mergeCell ref="A24:E24"/>
    <mergeCell ref="AB24:AG24"/>
    <mergeCell ref="AH24:AT24"/>
    <mergeCell ref="AU24:BG24"/>
    <mergeCell ref="BH24:BO24"/>
    <mergeCell ref="BP24:BV24"/>
    <mergeCell ref="BW24:CC24"/>
    <mergeCell ref="CK24:CQ24"/>
    <mergeCell ref="CR24:CX24"/>
    <mergeCell ref="DF24:DL24"/>
    <mergeCell ref="DM24:DS24"/>
    <mergeCell ref="EA24:EG24"/>
    <mergeCell ref="EH24:EN24"/>
    <mergeCell ref="F24:AA25"/>
    <mergeCell ref="AB25:AG25"/>
    <mergeCell ref="AH25:AT25"/>
    <mergeCell ref="AU25:BG25"/>
    <mergeCell ref="BH25:BO25"/>
    <mergeCell ref="BP25:BV25"/>
    <mergeCell ref="BW25:CC25"/>
    <mergeCell ref="CK25:CQ25"/>
    <mergeCell ref="CR25:CX25"/>
    <mergeCell ref="A26:E26"/>
    <mergeCell ref="F26:AA26"/>
    <mergeCell ref="DF25:DL25"/>
    <mergeCell ref="DM25:DS25"/>
    <mergeCell ref="A17:E17"/>
    <mergeCell ref="F17:AA17"/>
    <mergeCell ref="AB17:AG17"/>
    <mergeCell ref="AH17:AT17"/>
    <mergeCell ref="AU17:BG17"/>
    <mergeCell ref="BH17:BO17"/>
    <mergeCell ref="A19:E19"/>
    <mergeCell ref="F19:AA19"/>
    <mergeCell ref="AB19:AG19"/>
    <mergeCell ref="AH19:AT19"/>
    <mergeCell ref="AU19:BG19"/>
    <mergeCell ref="BH19:BO19"/>
    <mergeCell ref="A18:E18"/>
    <mergeCell ref="F18:AA18"/>
    <mergeCell ref="AB18:AG18"/>
    <mergeCell ref="DF17:DZ17"/>
    <mergeCell ref="DF18:DZ18"/>
    <mergeCell ref="AH18:AT18"/>
    <mergeCell ref="AU18:BG18"/>
    <mergeCell ref="BH18:BO18"/>
    <mergeCell ref="CK15:DE15"/>
    <mergeCell ref="CK16:DE16"/>
    <mergeCell ref="CK17:DE17"/>
    <mergeCell ref="CK18:DE18"/>
    <mergeCell ref="CK19:DE19"/>
    <mergeCell ref="CK22:CQ22"/>
    <mergeCell ref="CR22:CX22"/>
    <mergeCell ref="BP17:CJ17"/>
    <mergeCell ref="BP18:CJ18"/>
    <mergeCell ref="BP19:CJ19"/>
    <mergeCell ref="DT24:DZ24"/>
    <mergeCell ref="DT25:DZ25"/>
    <mergeCell ref="DT27:DZ27"/>
    <mergeCell ref="DT28:DZ28"/>
    <mergeCell ref="DT29:DZ29"/>
    <mergeCell ref="CY27:DE27"/>
    <mergeCell ref="CY28:DE28"/>
    <mergeCell ref="CY29:DE29"/>
    <mergeCell ref="CD22:CJ22"/>
    <mergeCell ref="CD23:CJ23"/>
    <mergeCell ref="CD24:CJ24"/>
    <mergeCell ref="CD25:CJ25"/>
    <mergeCell ref="CD27:CJ27"/>
    <mergeCell ref="CD28:CJ28"/>
    <mergeCell ref="CY22:DE22"/>
    <mergeCell ref="CY23:DE23"/>
    <mergeCell ref="CY24:DE24"/>
    <mergeCell ref="CY25:DE25"/>
    <mergeCell ref="CK29:CQ29"/>
    <mergeCell ref="CR29:CX29"/>
    <mergeCell ref="DF29:DL29"/>
    <mergeCell ref="DM29:DS29"/>
    <mergeCell ref="CD29:CJ29"/>
    <mergeCell ref="EA25:EG25"/>
    <mergeCell ref="EA15:EU15"/>
    <mergeCell ref="EA16:EU16"/>
    <mergeCell ref="EA17:EU17"/>
    <mergeCell ref="EA18:EU18"/>
    <mergeCell ref="EA19:EU19"/>
    <mergeCell ref="EO20:EU20"/>
    <mergeCell ref="EO21:EU21"/>
    <mergeCell ref="EO22:EU22"/>
    <mergeCell ref="EO23:EU23"/>
    <mergeCell ref="EA22:EG22"/>
    <mergeCell ref="EH22:EN22"/>
    <mergeCell ref="EH21:EN21"/>
    <mergeCell ref="DF22:DL22"/>
    <mergeCell ref="DM22:DS22"/>
    <mergeCell ref="EO24:EU24"/>
    <mergeCell ref="EO25:EU25"/>
    <mergeCell ref="EO27:EU27"/>
    <mergeCell ref="EO28:EU28"/>
    <mergeCell ref="EO29:EU29"/>
    <mergeCell ref="AB26:EU26"/>
    <mergeCell ref="DT22:DZ22"/>
    <mergeCell ref="DT23:DZ23"/>
  </mergeCells>
  <pageMargins left="0.39370078740157483" right="0.39370078740157483" top="0.78740157480314965" bottom="0.39370078740157483" header="0.27559055118110237" footer="0.27559055118110237"/>
  <pageSetup paperSize="9" scale="80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DS120"/>
  <sheetViews>
    <sheetView view="pageBreakPreview" topLeftCell="A7" zoomScale="70" zoomScaleSheetLayoutView="70" workbookViewId="0">
      <selection activeCell="D22" sqref="A22:DS33"/>
    </sheetView>
  </sheetViews>
  <sheetFormatPr defaultColWidth="1.140625" defaultRowHeight="15.75" x14ac:dyDescent="0.25"/>
  <cols>
    <col min="1" max="21" width="1.140625" style="1"/>
    <col min="22" max="22" width="11.140625" style="1" customWidth="1"/>
    <col min="23" max="44" width="1.140625" style="1"/>
    <col min="45" max="45" width="8.42578125" style="1" customWidth="1"/>
    <col min="46" max="52" width="1.140625" style="1"/>
    <col min="53" max="53" width="8.28515625" style="1" customWidth="1"/>
    <col min="54" max="60" width="1.140625" style="1"/>
    <col min="61" max="61" width="8" style="1" customWidth="1"/>
    <col min="62" max="63" width="1.140625" style="1"/>
    <col min="64" max="64" width="1.140625" style="1" customWidth="1"/>
    <col min="65" max="88" width="1.140625" style="1"/>
    <col min="89" max="89" width="4" style="1" customWidth="1"/>
    <col min="90" max="93" width="1.140625" style="1"/>
    <col min="94" max="94" width="3" style="1" customWidth="1"/>
    <col min="95" max="103" width="1.140625" style="1"/>
    <col min="104" max="104" width="2.140625" style="1" customWidth="1"/>
    <col min="105" max="110" width="1.140625" style="1"/>
    <col min="111" max="111" width="5" style="1" customWidth="1"/>
    <col min="112" max="122" width="1.140625" style="1"/>
    <col min="123" max="123" width="7.5703125" style="1" customWidth="1"/>
    <col min="124" max="16384" width="1.140625" style="1"/>
  </cols>
  <sheetData>
    <row r="1" spans="1:123" s="2" customFormat="1" ht="11.25" x14ac:dyDescent="0.2">
      <c r="DS1" s="3" t="s">
        <v>9</v>
      </c>
    </row>
    <row r="2" spans="1:123" s="2" customFormat="1" ht="11.25" x14ac:dyDescent="0.2">
      <c r="DS2" s="3" t="s">
        <v>0</v>
      </c>
    </row>
    <row r="3" spans="1:123" s="2" customFormat="1" ht="11.25" x14ac:dyDescent="0.2">
      <c r="DS3" s="3" t="s">
        <v>41</v>
      </c>
    </row>
    <row r="4" spans="1:123" s="2" customFormat="1" ht="11.25" x14ac:dyDescent="0.2">
      <c r="DS4" s="3" t="s">
        <v>1</v>
      </c>
    </row>
    <row r="5" spans="1:123" s="2" customFormat="1" ht="11.25" x14ac:dyDescent="0.2">
      <c r="DS5" s="3" t="s">
        <v>2</v>
      </c>
    </row>
    <row r="6" spans="1:123" s="2" customFormat="1" ht="11.25" x14ac:dyDescent="0.2">
      <c r="DS6" s="3" t="s">
        <v>3</v>
      </c>
    </row>
    <row r="7" spans="1:123" s="4" customFormat="1" ht="12.75" x14ac:dyDescent="0.2"/>
    <row r="8" spans="1:123" s="4" customFormat="1" ht="12.75" x14ac:dyDescent="0.2"/>
    <row r="9" spans="1:123" s="4" customFormat="1" ht="12.75" x14ac:dyDescent="0.2"/>
    <row r="10" spans="1:123" s="5" customFormat="1" x14ac:dyDescent="0.25">
      <c r="A10" s="64" t="s">
        <v>10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</row>
    <row r="11" spans="1:123" s="5" customFormat="1" x14ac:dyDescent="0.25">
      <c r="A11" s="64" t="s">
        <v>11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</row>
    <row r="12" spans="1:123" s="4" customFormat="1" ht="13.5" thickBot="1" x14ac:dyDescent="0.25">
      <c r="DG12" s="139" t="s">
        <v>12</v>
      </c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</row>
    <row r="13" spans="1:123" s="4" customFormat="1" ht="12.75" x14ac:dyDescent="0.2">
      <c r="BL13" s="6" t="s">
        <v>15</v>
      </c>
      <c r="BM13" s="148" t="s">
        <v>185</v>
      </c>
      <c r="BN13" s="148"/>
      <c r="BO13" s="148"/>
      <c r="BQ13" s="7" t="s">
        <v>14</v>
      </c>
      <c r="DE13" s="6" t="s">
        <v>13</v>
      </c>
      <c r="DG13" s="149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1"/>
    </row>
    <row r="14" spans="1:123" s="4" customFormat="1" ht="12.75" x14ac:dyDescent="0.2">
      <c r="DG14" s="155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7"/>
    </row>
    <row r="15" spans="1:123" s="4" customFormat="1" ht="13.5" thickBot="1" x14ac:dyDescent="0.25">
      <c r="A15" s="7" t="s">
        <v>16</v>
      </c>
      <c r="U15" s="134" t="s">
        <v>173</v>
      </c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DG15" s="158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60"/>
    </row>
    <row r="16" spans="1:123" s="4" customFormat="1" ht="12.75" x14ac:dyDescent="0.2"/>
    <row r="17" spans="1:123" s="4" customFormat="1" ht="12.75" x14ac:dyDescent="0.2">
      <c r="A17" s="142" t="s">
        <v>4</v>
      </c>
      <c r="B17" s="143"/>
      <c r="C17" s="144"/>
      <c r="D17" s="142" t="s">
        <v>6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4"/>
      <c r="X17" s="142" t="s">
        <v>18</v>
      </c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4"/>
      <c r="BL17" s="135" t="s">
        <v>20</v>
      </c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</row>
    <row r="18" spans="1:123" s="4" customFormat="1" ht="12.75" x14ac:dyDescent="0.2">
      <c r="A18" s="152" t="s">
        <v>5</v>
      </c>
      <c r="B18" s="153"/>
      <c r="C18" s="154"/>
      <c r="D18" s="152" t="s">
        <v>17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4"/>
      <c r="X18" s="137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8"/>
      <c r="BL18" s="145" t="s">
        <v>21</v>
      </c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37"/>
      <c r="CS18" s="142" t="s">
        <v>29</v>
      </c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4"/>
    </row>
    <row r="19" spans="1:123" s="4" customFormat="1" ht="12.75" x14ac:dyDescent="0.2">
      <c r="A19" s="152"/>
      <c r="B19" s="153"/>
      <c r="C19" s="154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4"/>
      <c r="X19" s="142" t="s">
        <v>7</v>
      </c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4"/>
      <c r="AK19" s="145" t="s">
        <v>19</v>
      </c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 t="s">
        <v>22</v>
      </c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2" t="s">
        <v>26</v>
      </c>
      <c r="CN19" s="143"/>
      <c r="CO19" s="143"/>
      <c r="CP19" s="143"/>
      <c r="CQ19" s="143"/>
      <c r="CR19" s="144"/>
      <c r="CS19" s="137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8"/>
    </row>
    <row r="20" spans="1:123" s="4" customFormat="1" ht="12.75" x14ac:dyDescent="0.2">
      <c r="A20" s="137"/>
      <c r="B20" s="134"/>
      <c r="C20" s="138"/>
      <c r="D20" s="137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8"/>
      <c r="X20" s="137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8"/>
      <c r="AK20" s="135" t="s">
        <v>23</v>
      </c>
      <c r="AL20" s="135"/>
      <c r="AM20" s="135"/>
      <c r="AN20" s="135"/>
      <c r="AO20" s="135"/>
      <c r="AP20" s="135"/>
      <c r="AQ20" s="135"/>
      <c r="AR20" s="135"/>
      <c r="AS20" s="135"/>
      <c r="AT20" s="135" t="s">
        <v>24</v>
      </c>
      <c r="AU20" s="135"/>
      <c r="AV20" s="135"/>
      <c r="AW20" s="135"/>
      <c r="AX20" s="135"/>
      <c r="AY20" s="135"/>
      <c r="AZ20" s="135"/>
      <c r="BA20" s="135"/>
      <c r="BB20" s="135"/>
      <c r="BC20" s="135" t="s">
        <v>25</v>
      </c>
      <c r="BD20" s="135"/>
      <c r="BE20" s="135"/>
      <c r="BF20" s="135"/>
      <c r="BG20" s="135"/>
      <c r="BH20" s="135"/>
      <c r="BI20" s="135"/>
      <c r="BJ20" s="135"/>
      <c r="BK20" s="135"/>
      <c r="BL20" s="135" t="s">
        <v>23</v>
      </c>
      <c r="BM20" s="135"/>
      <c r="BN20" s="135"/>
      <c r="BO20" s="135"/>
      <c r="BP20" s="135"/>
      <c r="BQ20" s="135"/>
      <c r="BR20" s="135"/>
      <c r="BS20" s="135"/>
      <c r="BT20" s="135"/>
      <c r="BU20" s="135" t="s">
        <v>24</v>
      </c>
      <c r="BV20" s="135"/>
      <c r="BW20" s="135"/>
      <c r="BX20" s="135"/>
      <c r="BY20" s="135"/>
      <c r="BZ20" s="135"/>
      <c r="CA20" s="135"/>
      <c r="CB20" s="135"/>
      <c r="CC20" s="135"/>
      <c r="CD20" s="135" t="s">
        <v>25</v>
      </c>
      <c r="CE20" s="135"/>
      <c r="CF20" s="135"/>
      <c r="CG20" s="135"/>
      <c r="CH20" s="135"/>
      <c r="CI20" s="135"/>
      <c r="CJ20" s="135"/>
      <c r="CK20" s="135"/>
      <c r="CL20" s="135"/>
      <c r="CM20" s="137"/>
      <c r="CN20" s="134"/>
      <c r="CO20" s="134"/>
      <c r="CP20" s="134"/>
      <c r="CQ20" s="134"/>
      <c r="CR20" s="138"/>
      <c r="CS20" s="135" t="s">
        <v>23</v>
      </c>
      <c r="CT20" s="135"/>
      <c r="CU20" s="135"/>
      <c r="CV20" s="135"/>
      <c r="CW20" s="135"/>
      <c r="CX20" s="135"/>
      <c r="CY20" s="135"/>
      <c r="CZ20" s="135"/>
      <c r="DA20" s="135"/>
      <c r="DB20" s="135" t="s">
        <v>24</v>
      </c>
      <c r="DC20" s="135"/>
      <c r="DD20" s="135"/>
      <c r="DE20" s="135"/>
      <c r="DF20" s="135"/>
      <c r="DG20" s="135"/>
      <c r="DH20" s="135"/>
      <c r="DI20" s="135"/>
      <c r="DJ20" s="135"/>
      <c r="DK20" s="135" t="s">
        <v>25</v>
      </c>
      <c r="DL20" s="135"/>
      <c r="DM20" s="135"/>
      <c r="DN20" s="135"/>
      <c r="DO20" s="135"/>
      <c r="DP20" s="135"/>
      <c r="DQ20" s="135"/>
      <c r="DR20" s="135"/>
      <c r="DS20" s="135"/>
    </row>
    <row r="21" spans="1:123" s="4" customFormat="1" ht="12.75" x14ac:dyDescent="0.2">
      <c r="A21" s="139">
        <v>1</v>
      </c>
      <c r="B21" s="139"/>
      <c r="C21" s="139"/>
      <c r="D21" s="139">
        <v>2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>
        <v>3</v>
      </c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>
        <v>4</v>
      </c>
      <c r="AL21" s="139"/>
      <c r="AM21" s="139"/>
      <c r="AN21" s="139"/>
      <c r="AO21" s="139"/>
      <c r="AP21" s="139"/>
      <c r="AQ21" s="139"/>
      <c r="AR21" s="139"/>
      <c r="AS21" s="139"/>
      <c r="AT21" s="139">
        <v>5</v>
      </c>
      <c r="AU21" s="139"/>
      <c r="AV21" s="139"/>
      <c r="AW21" s="139"/>
      <c r="AX21" s="139"/>
      <c r="AY21" s="139"/>
      <c r="AZ21" s="139"/>
      <c r="BA21" s="139"/>
      <c r="BB21" s="139"/>
      <c r="BC21" s="139">
        <v>6</v>
      </c>
      <c r="BD21" s="139"/>
      <c r="BE21" s="139"/>
      <c r="BF21" s="139"/>
      <c r="BG21" s="139"/>
      <c r="BH21" s="139"/>
      <c r="BI21" s="139"/>
      <c r="BJ21" s="139"/>
      <c r="BK21" s="139"/>
      <c r="BL21" s="139">
        <v>7</v>
      </c>
      <c r="BM21" s="139"/>
      <c r="BN21" s="139"/>
      <c r="BO21" s="139"/>
      <c r="BP21" s="139"/>
      <c r="BQ21" s="139"/>
      <c r="BR21" s="139"/>
      <c r="BS21" s="139"/>
      <c r="BT21" s="139"/>
      <c r="BU21" s="139">
        <v>8</v>
      </c>
      <c r="BV21" s="139"/>
      <c r="BW21" s="139"/>
      <c r="BX21" s="139"/>
      <c r="BY21" s="139"/>
      <c r="BZ21" s="139"/>
      <c r="CA21" s="139"/>
      <c r="CB21" s="139"/>
      <c r="CC21" s="139"/>
      <c r="CD21" s="139">
        <v>9</v>
      </c>
      <c r="CE21" s="139"/>
      <c r="CF21" s="139"/>
      <c r="CG21" s="139"/>
      <c r="CH21" s="139"/>
      <c r="CI21" s="139"/>
      <c r="CJ21" s="139"/>
      <c r="CK21" s="139"/>
      <c r="CL21" s="139"/>
      <c r="CM21" s="139">
        <v>10</v>
      </c>
      <c r="CN21" s="139"/>
      <c r="CO21" s="139"/>
      <c r="CP21" s="139"/>
      <c r="CQ21" s="139"/>
      <c r="CR21" s="139"/>
      <c r="CS21" s="139">
        <v>11</v>
      </c>
      <c r="CT21" s="139"/>
      <c r="CU21" s="139"/>
      <c r="CV21" s="139"/>
      <c r="CW21" s="139"/>
      <c r="CX21" s="139"/>
      <c r="CY21" s="139"/>
      <c r="CZ21" s="139"/>
      <c r="DA21" s="139"/>
      <c r="DB21" s="139">
        <v>12</v>
      </c>
      <c r="DC21" s="139"/>
      <c r="DD21" s="139"/>
      <c r="DE21" s="139"/>
      <c r="DF21" s="139"/>
      <c r="DG21" s="139"/>
      <c r="DH21" s="139"/>
      <c r="DI21" s="139"/>
      <c r="DJ21" s="139"/>
      <c r="DK21" s="139">
        <v>13</v>
      </c>
      <c r="DL21" s="139"/>
      <c r="DM21" s="139"/>
      <c r="DN21" s="139"/>
      <c r="DO21" s="139"/>
      <c r="DP21" s="139"/>
      <c r="DQ21" s="139"/>
      <c r="DR21" s="139"/>
      <c r="DS21" s="139"/>
    </row>
    <row r="22" spans="1:123" s="4" customFormat="1" ht="45.75" customHeight="1" x14ac:dyDescent="0.2">
      <c r="A22" s="163" t="s">
        <v>171</v>
      </c>
      <c r="B22" s="163"/>
      <c r="C22" s="163"/>
      <c r="D22" s="210" t="s">
        <v>174</v>
      </c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2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4">
        <v>10526481.359999999</v>
      </c>
      <c r="AL22" s="164"/>
      <c r="AM22" s="164"/>
      <c r="AN22" s="164"/>
      <c r="AO22" s="164"/>
      <c r="AP22" s="164"/>
      <c r="AQ22" s="164"/>
      <c r="AR22" s="164"/>
      <c r="AS22" s="164"/>
      <c r="AT22" s="213">
        <f>AK22/14532287.58*15221347.58</f>
        <v>11025602.864855437</v>
      </c>
      <c r="AU22" s="141"/>
      <c r="AV22" s="141"/>
      <c r="AW22" s="141"/>
      <c r="AX22" s="141"/>
      <c r="AY22" s="141"/>
      <c r="AZ22" s="141"/>
      <c r="BA22" s="141"/>
      <c r="BB22" s="141"/>
      <c r="BC22" s="164">
        <f>AT22-AK22</f>
        <v>499121.5048554372</v>
      </c>
      <c r="BD22" s="164"/>
      <c r="BE22" s="164"/>
      <c r="BF22" s="164"/>
      <c r="BG22" s="164"/>
      <c r="BH22" s="164"/>
      <c r="BI22" s="164"/>
      <c r="BJ22" s="164"/>
      <c r="BK22" s="164"/>
      <c r="BL22" s="162">
        <v>500</v>
      </c>
      <c r="BM22" s="162"/>
      <c r="BN22" s="162"/>
      <c r="BO22" s="162"/>
      <c r="BP22" s="162"/>
      <c r="BQ22" s="162"/>
      <c r="BR22" s="162"/>
      <c r="BS22" s="162"/>
      <c r="BT22" s="162"/>
      <c r="BU22" s="162">
        <f>BL22/14532287.58*15221347.58</f>
        <v>523.707898574355</v>
      </c>
      <c r="BV22" s="162"/>
      <c r="BW22" s="162"/>
      <c r="BX22" s="162"/>
      <c r="BY22" s="162"/>
      <c r="BZ22" s="162"/>
      <c r="CA22" s="162"/>
      <c r="CB22" s="162"/>
      <c r="CC22" s="162"/>
      <c r="CD22" s="162">
        <f>BU22-BL22</f>
        <v>23.707898574354999</v>
      </c>
      <c r="CE22" s="162"/>
      <c r="CF22" s="162"/>
      <c r="CG22" s="162"/>
      <c r="CH22" s="162"/>
      <c r="CI22" s="162"/>
      <c r="CJ22" s="162"/>
      <c r="CK22" s="162"/>
      <c r="CL22" s="162"/>
      <c r="CM22" s="140" t="s">
        <v>184</v>
      </c>
      <c r="CN22" s="140"/>
      <c r="CO22" s="140"/>
      <c r="CP22" s="140"/>
      <c r="CQ22" s="140"/>
      <c r="CR22" s="140"/>
      <c r="CS22" s="141">
        <v>1736.28</v>
      </c>
      <c r="CT22" s="141"/>
      <c r="CU22" s="141"/>
      <c r="CV22" s="141"/>
      <c r="CW22" s="141"/>
      <c r="CX22" s="141"/>
      <c r="CY22" s="141"/>
      <c r="CZ22" s="141"/>
      <c r="DA22" s="141"/>
      <c r="DB22" s="162">
        <f>CS22/14532287.58*15221347.58</f>
        <v>1818.6071002733624</v>
      </c>
      <c r="DC22" s="162"/>
      <c r="DD22" s="162"/>
      <c r="DE22" s="162"/>
      <c r="DF22" s="162"/>
      <c r="DG22" s="162"/>
      <c r="DH22" s="162"/>
      <c r="DI22" s="162"/>
      <c r="DJ22" s="162"/>
      <c r="DK22" s="162">
        <f>DB22-CS22</f>
        <v>82.327100273362475</v>
      </c>
      <c r="DL22" s="162"/>
      <c r="DM22" s="162"/>
      <c r="DN22" s="162"/>
      <c r="DO22" s="162"/>
      <c r="DP22" s="162"/>
      <c r="DQ22" s="162"/>
      <c r="DR22" s="162"/>
      <c r="DS22" s="162"/>
    </row>
    <row r="23" spans="1:123" s="4" customFormat="1" ht="12.75" x14ac:dyDescent="0.2">
      <c r="A23" s="163" t="s">
        <v>175</v>
      </c>
      <c r="B23" s="163"/>
      <c r="C23" s="163"/>
      <c r="D23" s="163" t="s">
        <v>176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4"/>
      <c r="AL23" s="164"/>
      <c r="AM23" s="164"/>
      <c r="AN23" s="164"/>
      <c r="AO23" s="164"/>
      <c r="AP23" s="164"/>
      <c r="AQ23" s="164"/>
      <c r="AR23" s="164"/>
      <c r="AS23" s="164"/>
      <c r="AT23" s="141"/>
      <c r="AU23" s="141"/>
      <c r="AV23" s="141"/>
      <c r="AW23" s="141"/>
      <c r="AX23" s="141"/>
      <c r="AY23" s="141"/>
      <c r="AZ23" s="141"/>
      <c r="BA23" s="141"/>
      <c r="BB23" s="141"/>
      <c r="BC23" s="164"/>
      <c r="BD23" s="164"/>
      <c r="BE23" s="164"/>
      <c r="BF23" s="164"/>
      <c r="BG23" s="164"/>
      <c r="BH23" s="164"/>
      <c r="BI23" s="164"/>
      <c r="BJ23" s="164"/>
      <c r="BK23" s="164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40"/>
      <c r="CN23" s="140"/>
      <c r="CO23" s="140"/>
      <c r="CP23" s="140"/>
      <c r="CQ23" s="140"/>
      <c r="CR23" s="140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62"/>
      <c r="DL23" s="162"/>
      <c r="DM23" s="162"/>
      <c r="DN23" s="162"/>
      <c r="DO23" s="162"/>
      <c r="DP23" s="162"/>
      <c r="DQ23" s="162"/>
      <c r="DR23" s="162"/>
      <c r="DS23" s="162"/>
    </row>
    <row r="24" spans="1:123" s="4" customFormat="1" ht="27" customHeight="1" x14ac:dyDescent="0.2">
      <c r="A24" s="163" t="s">
        <v>172</v>
      </c>
      <c r="B24" s="163"/>
      <c r="C24" s="163"/>
      <c r="D24" s="163" t="s">
        <v>177</v>
      </c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4">
        <v>0</v>
      </c>
      <c r="AL24" s="164"/>
      <c r="AM24" s="164"/>
      <c r="AN24" s="164"/>
      <c r="AO24" s="164"/>
      <c r="AP24" s="164"/>
      <c r="AQ24" s="164"/>
      <c r="AR24" s="164"/>
      <c r="AS24" s="164"/>
      <c r="AT24" s="213">
        <f>AK24/12405942.6*12414765.13</f>
        <v>0</v>
      </c>
      <c r="AU24" s="141"/>
      <c r="AV24" s="141"/>
      <c r="AW24" s="141"/>
      <c r="AX24" s="141"/>
      <c r="AY24" s="141"/>
      <c r="AZ24" s="141"/>
      <c r="BA24" s="141"/>
      <c r="BB24" s="141"/>
      <c r="BC24" s="164">
        <f>AT24-AK24</f>
        <v>0</v>
      </c>
      <c r="BD24" s="164"/>
      <c r="BE24" s="164"/>
      <c r="BF24" s="164"/>
      <c r="BG24" s="164"/>
      <c r="BH24" s="164"/>
      <c r="BI24" s="164"/>
      <c r="BJ24" s="164"/>
      <c r="BK24" s="164"/>
      <c r="BL24" s="162">
        <v>500</v>
      </c>
      <c r="BM24" s="162"/>
      <c r="BN24" s="162"/>
      <c r="BO24" s="162"/>
      <c r="BP24" s="162"/>
      <c r="BQ24" s="162"/>
      <c r="BR24" s="162"/>
      <c r="BS24" s="162"/>
      <c r="BT24" s="162"/>
      <c r="BU24" s="162">
        <f>BL24/14532287.58*15221347.58</f>
        <v>523.707898574355</v>
      </c>
      <c r="BV24" s="162"/>
      <c r="BW24" s="162"/>
      <c r="BX24" s="162"/>
      <c r="BY24" s="162"/>
      <c r="BZ24" s="162"/>
      <c r="CA24" s="162"/>
      <c r="CB24" s="162"/>
      <c r="CC24" s="162"/>
      <c r="CD24" s="162">
        <f t="shared" ref="CD24" si="0">BU24-BL24</f>
        <v>23.707898574354999</v>
      </c>
      <c r="CE24" s="162"/>
      <c r="CF24" s="162"/>
      <c r="CG24" s="162"/>
      <c r="CH24" s="162"/>
      <c r="CI24" s="162"/>
      <c r="CJ24" s="162"/>
      <c r="CK24" s="162"/>
      <c r="CL24" s="162"/>
      <c r="CM24" s="140" t="s">
        <v>184</v>
      </c>
      <c r="CN24" s="140"/>
      <c r="CO24" s="140"/>
      <c r="CP24" s="140"/>
      <c r="CQ24" s="140"/>
      <c r="CR24" s="140"/>
      <c r="CS24" s="141">
        <v>1736.28</v>
      </c>
      <c r="CT24" s="141"/>
      <c r="CU24" s="141"/>
      <c r="CV24" s="141"/>
      <c r="CW24" s="141"/>
      <c r="CX24" s="141"/>
      <c r="CY24" s="141"/>
      <c r="CZ24" s="141"/>
      <c r="DA24" s="141"/>
      <c r="DB24" s="162">
        <f>CS24/14532287.58*15221347.58</f>
        <v>1818.6071002733624</v>
      </c>
      <c r="DC24" s="162"/>
      <c r="DD24" s="162"/>
      <c r="DE24" s="162"/>
      <c r="DF24" s="162"/>
      <c r="DG24" s="162"/>
      <c r="DH24" s="162"/>
      <c r="DI24" s="162"/>
      <c r="DJ24" s="162"/>
      <c r="DK24" s="162">
        <f>DB24-CS24</f>
        <v>82.327100273362475</v>
      </c>
      <c r="DL24" s="162"/>
      <c r="DM24" s="162"/>
      <c r="DN24" s="162"/>
      <c r="DO24" s="162"/>
      <c r="DP24" s="162"/>
      <c r="DQ24" s="162"/>
      <c r="DR24" s="162"/>
      <c r="DS24" s="162"/>
    </row>
    <row r="25" spans="1:123" s="4" customFormat="1" ht="45.75" customHeight="1" x14ac:dyDescent="0.2">
      <c r="A25" s="163" t="s">
        <v>182</v>
      </c>
      <c r="B25" s="163"/>
      <c r="C25" s="163"/>
      <c r="D25" s="210" t="s">
        <v>178</v>
      </c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2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4">
        <v>4005806.22</v>
      </c>
      <c r="AL25" s="164"/>
      <c r="AM25" s="164"/>
      <c r="AN25" s="164"/>
      <c r="AO25" s="164"/>
      <c r="AP25" s="164"/>
      <c r="AQ25" s="164"/>
      <c r="AR25" s="164"/>
      <c r="AS25" s="164"/>
      <c r="AT25" s="213">
        <f>AK25/14532287.58*15221347.58</f>
        <v>4195744.7151445616</v>
      </c>
      <c r="AU25" s="141"/>
      <c r="AV25" s="141"/>
      <c r="AW25" s="141"/>
      <c r="AX25" s="141"/>
      <c r="AY25" s="141"/>
      <c r="AZ25" s="141"/>
      <c r="BA25" s="141"/>
      <c r="BB25" s="141"/>
      <c r="BC25" s="164">
        <f>AT25-AK25</f>
        <v>189938.4951445614</v>
      </c>
      <c r="BD25" s="164"/>
      <c r="BE25" s="164"/>
      <c r="BF25" s="164"/>
      <c r="BG25" s="164"/>
      <c r="BH25" s="164"/>
      <c r="BI25" s="164"/>
      <c r="BJ25" s="164"/>
      <c r="BK25" s="164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63"/>
      <c r="CN25" s="163"/>
      <c r="CO25" s="163"/>
      <c r="CP25" s="163"/>
      <c r="CQ25" s="163"/>
      <c r="CR25" s="163"/>
      <c r="CS25" s="141"/>
      <c r="CT25" s="141"/>
      <c r="CU25" s="141"/>
      <c r="CV25" s="141"/>
      <c r="CW25" s="141"/>
      <c r="CX25" s="141"/>
      <c r="CY25" s="141"/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41"/>
      <c r="DK25" s="141"/>
      <c r="DL25" s="141"/>
      <c r="DM25" s="141"/>
      <c r="DN25" s="141"/>
      <c r="DO25" s="141"/>
      <c r="DP25" s="141"/>
      <c r="DQ25" s="141"/>
      <c r="DR25" s="141"/>
      <c r="DS25" s="141"/>
    </row>
    <row r="26" spans="1:123" s="4" customFormat="1" ht="12.75" x14ac:dyDescent="0.2">
      <c r="A26" s="163" t="s">
        <v>179</v>
      </c>
      <c r="B26" s="163"/>
      <c r="C26" s="163"/>
      <c r="D26" s="163" t="s">
        <v>176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4"/>
      <c r="AL26" s="164"/>
      <c r="AM26" s="164"/>
      <c r="AN26" s="164"/>
      <c r="AO26" s="164"/>
      <c r="AP26" s="164"/>
      <c r="AQ26" s="164"/>
      <c r="AR26" s="164"/>
      <c r="AS26" s="164"/>
      <c r="AT26" s="141"/>
      <c r="AU26" s="141"/>
      <c r="AV26" s="141"/>
      <c r="AW26" s="141"/>
      <c r="AX26" s="141"/>
      <c r="AY26" s="141"/>
      <c r="AZ26" s="141"/>
      <c r="BA26" s="141"/>
      <c r="BB26" s="141"/>
      <c r="BC26" s="164"/>
      <c r="BD26" s="164"/>
      <c r="BE26" s="164"/>
      <c r="BF26" s="164"/>
      <c r="BG26" s="164"/>
      <c r="BH26" s="164"/>
      <c r="BI26" s="164"/>
      <c r="BJ26" s="164"/>
      <c r="BK26" s="164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63"/>
      <c r="CN26" s="163"/>
      <c r="CO26" s="163"/>
      <c r="CP26" s="163"/>
      <c r="CQ26" s="163"/>
      <c r="CR26" s="163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</row>
    <row r="27" spans="1:123" s="4" customFormat="1" ht="60" customHeight="1" x14ac:dyDescent="0.2">
      <c r="A27" s="163" t="s">
        <v>183</v>
      </c>
      <c r="B27" s="163"/>
      <c r="C27" s="163"/>
      <c r="D27" s="210" t="s">
        <v>180</v>
      </c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4"/>
      <c r="AL27" s="164"/>
      <c r="AM27" s="164"/>
      <c r="AN27" s="164"/>
      <c r="AO27" s="164"/>
      <c r="AP27" s="164"/>
      <c r="AQ27" s="164"/>
      <c r="AR27" s="164"/>
      <c r="AS27" s="164"/>
      <c r="AT27" s="141"/>
      <c r="AU27" s="141"/>
      <c r="AV27" s="141"/>
      <c r="AW27" s="141"/>
      <c r="AX27" s="141"/>
      <c r="AY27" s="141"/>
      <c r="AZ27" s="141"/>
      <c r="BA27" s="141"/>
      <c r="BB27" s="141"/>
      <c r="BC27" s="164"/>
      <c r="BD27" s="164"/>
      <c r="BE27" s="164"/>
      <c r="BF27" s="164"/>
      <c r="BG27" s="164"/>
      <c r="BH27" s="164"/>
      <c r="BI27" s="164"/>
      <c r="BJ27" s="164"/>
      <c r="BK27" s="164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41"/>
      <c r="CI27" s="141"/>
      <c r="CJ27" s="141"/>
      <c r="CK27" s="141"/>
      <c r="CL27" s="141"/>
      <c r="CM27" s="163"/>
      <c r="CN27" s="163"/>
      <c r="CO27" s="163"/>
      <c r="CP27" s="163"/>
      <c r="CQ27" s="163"/>
      <c r="CR27" s="163"/>
      <c r="CS27" s="141"/>
      <c r="CT27" s="141"/>
      <c r="CU27" s="141"/>
      <c r="CV27" s="141"/>
      <c r="CW27" s="141"/>
      <c r="CX27" s="141"/>
      <c r="CY27" s="141"/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41"/>
      <c r="DK27" s="141"/>
      <c r="DL27" s="141"/>
      <c r="DM27" s="141"/>
      <c r="DN27" s="141"/>
      <c r="DO27" s="141"/>
      <c r="DP27" s="141"/>
      <c r="DQ27" s="141"/>
      <c r="DR27" s="141"/>
      <c r="DS27" s="141"/>
    </row>
    <row r="28" spans="1:123" s="4" customFormat="1" ht="13.5" thickBot="1" x14ac:dyDescent="0.25">
      <c r="A28" s="214" t="s">
        <v>27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5" t="s">
        <v>8</v>
      </c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7">
        <f>SUM(AK22:AS27)</f>
        <v>14532287.58</v>
      </c>
      <c r="AL28" s="217"/>
      <c r="AM28" s="217"/>
      <c r="AN28" s="217"/>
      <c r="AO28" s="217"/>
      <c r="AP28" s="217"/>
      <c r="AQ28" s="217"/>
      <c r="AR28" s="217"/>
      <c r="AS28" s="217"/>
      <c r="AT28" s="217">
        <f t="shared" ref="AT28" si="1">SUM(AT22:BB27)</f>
        <v>15221347.579999998</v>
      </c>
      <c r="AU28" s="217"/>
      <c r="AV28" s="217"/>
      <c r="AW28" s="217"/>
      <c r="AX28" s="217"/>
      <c r="AY28" s="217"/>
      <c r="AZ28" s="217"/>
      <c r="BA28" s="217"/>
      <c r="BB28" s="217"/>
      <c r="BC28" s="217">
        <f t="shared" ref="BC28" si="2">SUM(BC22:BK27)</f>
        <v>689059.9999999986</v>
      </c>
      <c r="BD28" s="217"/>
      <c r="BE28" s="217"/>
      <c r="BF28" s="217"/>
      <c r="BG28" s="217"/>
      <c r="BH28" s="217"/>
      <c r="BI28" s="217"/>
      <c r="BJ28" s="217"/>
      <c r="BK28" s="217"/>
      <c r="BL28" s="217">
        <f t="shared" ref="BL28" si="3">SUM(BL22:BT27)</f>
        <v>1000</v>
      </c>
      <c r="BM28" s="217"/>
      <c r="BN28" s="217"/>
      <c r="BO28" s="217"/>
      <c r="BP28" s="217"/>
      <c r="BQ28" s="217"/>
      <c r="BR28" s="217"/>
      <c r="BS28" s="217"/>
      <c r="BT28" s="217"/>
      <c r="BU28" s="217">
        <f t="shared" ref="BU28" si="4">SUM(BU22:CC27)</f>
        <v>1047.41579714871</v>
      </c>
      <c r="BV28" s="217"/>
      <c r="BW28" s="217"/>
      <c r="BX28" s="217"/>
      <c r="BY28" s="217"/>
      <c r="BZ28" s="217"/>
      <c r="CA28" s="217"/>
      <c r="CB28" s="217"/>
      <c r="CC28" s="217"/>
      <c r="CD28" s="217">
        <f t="shared" ref="CD28" si="5">SUM(CD22:CL27)</f>
        <v>47.415797148709999</v>
      </c>
      <c r="CE28" s="217"/>
      <c r="CF28" s="217"/>
      <c r="CG28" s="217"/>
      <c r="CH28" s="217"/>
      <c r="CI28" s="217"/>
      <c r="CJ28" s="217"/>
      <c r="CK28" s="217"/>
      <c r="CL28" s="217"/>
      <c r="CM28" s="216" t="s">
        <v>8</v>
      </c>
      <c r="CN28" s="216"/>
      <c r="CO28" s="216"/>
      <c r="CP28" s="216"/>
      <c r="CQ28" s="216"/>
      <c r="CR28" s="216"/>
      <c r="CS28" s="217">
        <f>SUM(CS22:DA27)</f>
        <v>3472.56</v>
      </c>
      <c r="CT28" s="217"/>
      <c r="CU28" s="217"/>
      <c r="CV28" s="217"/>
      <c r="CW28" s="217"/>
      <c r="CX28" s="217"/>
      <c r="CY28" s="217"/>
      <c r="CZ28" s="217"/>
      <c r="DA28" s="217"/>
      <c r="DB28" s="217">
        <f>SUM(DB22:DJ27)</f>
        <v>3637.2142005467249</v>
      </c>
      <c r="DC28" s="217"/>
      <c r="DD28" s="217"/>
      <c r="DE28" s="217"/>
      <c r="DF28" s="217"/>
      <c r="DG28" s="217"/>
      <c r="DH28" s="217"/>
      <c r="DI28" s="217"/>
      <c r="DJ28" s="217"/>
      <c r="DK28" s="217">
        <f>SUM(DK22:DS27)</f>
        <v>164.65420054672495</v>
      </c>
      <c r="DL28" s="217"/>
      <c r="DM28" s="217"/>
      <c r="DN28" s="217"/>
      <c r="DO28" s="217"/>
      <c r="DP28" s="217"/>
      <c r="DQ28" s="217"/>
      <c r="DR28" s="217"/>
      <c r="DS28" s="217"/>
    </row>
    <row r="29" spans="1:123" s="4" customFormat="1" ht="13.5" thickBot="1" x14ac:dyDescent="0.25">
      <c r="A29" s="218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20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1"/>
      <c r="CN29" s="221"/>
      <c r="CO29" s="221"/>
      <c r="CP29" s="221"/>
      <c r="CQ29" s="221"/>
      <c r="CR29" s="221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3"/>
    </row>
    <row r="30" spans="1:123" s="4" customFormat="1" ht="12.75" x14ac:dyDescent="0.2">
      <c r="A30" s="224" t="s">
        <v>27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5" t="s">
        <v>8</v>
      </c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13">
        <f>AK28</f>
        <v>14532287.58</v>
      </c>
      <c r="AL30" s="141"/>
      <c r="AM30" s="141"/>
      <c r="AN30" s="141"/>
      <c r="AO30" s="141"/>
      <c r="AP30" s="141"/>
      <c r="AQ30" s="141"/>
      <c r="AR30" s="141"/>
      <c r="AS30" s="141"/>
      <c r="AT30" s="213">
        <f t="shared" ref="AT30" si="6">AT28</f>
        <v>15221347.579999998</v>
      </c>
      <c r="AU30" s="141"/>
      <c r="AV30" s="141"/>
      <c r="AW30" s="141"/>
      <c r="AX30" s="141"/>
      <c r="AY30" s="141"/>
      <c r="AZ30" s="141"/>
      <c r="BA30" s="141"/>
      <c r="BB30" s="141"/>
      <c r="BC30" s="213">
        <f t="shared" ref="BC30:CD30" si="7">BC28</f>
        <v>689059.9999999986</v>
      </c>
      <c r="BD30" s="141"/>
      <c r="BE30" s="141"/>
      <c r="BF30" s="141"/>
      <c r="BG30" s="141"/>
      <c r="BH30" s="141"/>
      <c r="BI30" s="141"/>
      <c r="BJ30" s="141"/>
      <c r="BK30" s="141"/>
      <c r="BL30" s="213">
        <f t="shared" si="7"/>
        <v>1000</v>
      </c>
      <c r="BM30" s="141"/>
      <c r="BN30" s="141"/>
      <c r="BO30" s="141"/>
      <c r="BP30" s="141"/>
      <c r="BQ30" s="141"/>
      <c r="BR30" s="141"/>
      <c r="BS30" s="141"/>
      <c r="BT30" s="141"/>
      <c r="BU30" s="213">
        <f t="shared" si="7"/>
        <v>1047.41579714871</v>
      </c>
      <c r="BV30" s="141"/>
      <c r="BW30" s="141"/>
      <c r="BX30" s="141"/>
      <c r="BY30" s="141"/>
      <c r="BZ30" s="141"/>
      <c r="CA30" s="141"/>
      <c r="CB30" s="141"/>
      <c r="CC30" s="141"/>
      <c r="CD30" s="213">
        <f t="shared" si="7"/>
        <v>47.415797148709999</v>
      </c>
      <c r="CE30" s="141"/>
      <c r="CF30" s="141"/>
      <c r="CG30" s="141"/>
      <c r="CH30" s="141"/>
      <c r="CI30" s="141"/>
      <c r="CJ30" s="141"/>
      <c r="CK30" s="141"/>
      <c r="CL30" s="141"/>
      <c r="CM30" s="226" t="s">
        <v>8</v>
      </c>
      <c r="CN30" s="226"/>
      <c r="CO30" s="226"/>
      <c r="CP30" s="226"/>
      <c r="CQ30" s="226"/>
      <c r="CR30" s="226"/>
      <c r="CS30" s="213">
        <f>CS28</f>
        <v>3472.56</v>
      </c>
      <c r="CT30" s="141"/>
      <c r="CU30" s="141"/>
      <c r="CV30" s="141"/>
      <c r="CW30" s="141"/>
      <c r="CX30" s="141"/>
      <c r="CY30" s="141"/>
      <c r="CZ30" s="141"/>
      <c r="DA30" s="141"/>
      <c r="DB30" s="213">
        <f t="shared" ref="DB30" si="8">DB28</f>
        <v>3637.2142005467249</v>
      </c>
      <c r="DC30" s="141"/>
      <c r="DD30" s="141"/>
      <c r="DE30" s="141"/>
      <c r="DF30" s="141"/>
      <c r="DG30" s="141"/>
      <c r="DH30" s="141"/>
      <c r="DI30" s="141"/>
      <c r="DJ30" s="141"/>
      <c r="DK30" s="213">
        <f>DK28</f>
        <v>164.65420054672495</v>
      </c>
      <c r="DL30" s="141"/>
      <c r="DM30" s="141"/>
      <c r="DN30" s="141"/>
      <c r="DO30" s="141"/>
      <c r="DP30" s="141"/>
      <c r="DQ30" s="141"/>
      <c r="DR30" s="141"/>
      <c r="DS30" s="141"/>
    </row>
    <row r="31" spans="1:123" s="4" customFormat="1" ht="13.5" thickBot="1" x14ac:dyDescent="0.25">
      <c r="A31" s="224" t="s">
        <v>28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7" t="s">
        <v>8</v>
      </c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9">
        <f>AK28</f>
        <v>14532287.58</v>
      </c>
      <c r="AL31" s="230"/>
      <c r="AM31" s="230"/>
      <c r="AN31" s="230"/>
      <c r="AO31" s="230"/>
      <c r="AP31" s="230"/>
      <c r="AQ31" s="230"/>
      <c r="AR31" s="230"/>
      <c r="AS31" s="230"/>
      <c r="AT31" s="229">
        <f t="shared" ref="AT31" si="9">AT28</f>
        <v>15221347.579999998</v>
      </c>
      <c r="AU31" s="230"/>
      <c r="AV31" s="230"/>
      <c r="AW31" s="230"/>
      <c r="AX31" s="230"/>
      <c r="AY31" s="230"/>
      <c r="AZ31" s="230"/>
      <c r="BA31" s="230"/>
      <c r="BB31" s="230"/>
      <c r="BC31" s="229">
        <f>BC28</f>
        <v>689059.9999999986</v>
      </c>
      <c r="BD31" s="230"/>
      <c r="BE31" s="230"/>
      <c r="BF31" s="230"/>
      <c r="BG31" s="230"/>
      <c r="BH31" s="230"/>
      <c r="BI31" s="230"/>
      <c r="BJ31" s="230"/>
      <c r="BK31" s="230"/>
      <c r="BL31" s="228" t="s">
        <v>8</v>
      </c>
      <c r="BM31" s="228"/>
      <c r="BN31" s="228"/>
      <c r="BO31" s="228"/>
      <c r="BP31" s="228"/>
      <c r="BQ31" s="228"/>
      <c r="BR31" s="228"/>
      <c r="BS31" s="228"/>
      <c r="BT31" s="228"/>
      <c r="BU31" s="228" t="s">
        <v>8</v>
      </c>
      <c r="BV31" s="228"/>
      <c r="BW31" s="228"/>
      <c r="BX31" s="228"/>
      <c r="BY31" s="228"/>
      <c r="BZ31" s="228"/>
      <c r="CA31" s="228"/>
      <c r="CB31" s="228"/>
      <c r="CC31" s="228"/>
      <c r="CD31" s="228" t="s">
        <v>8</v>
      </c>
      <c r="CE31" s="228"/>
      <c r="CF31" s="228"/>
      <c r="CG31" s="228"/>
      <c r="CH31" s="228"/>
      <c r="CI31" s="228"/>
      <c r="CJ31" s="228"/>
      <c r="CK31" s="228"/>
      <c r="CL31" s="228"/>
      <c r="CM31" s="228" t="s">
        <v>8</v>
      </c>
      <c r="CN31" s="228"/>
      <c r="CO31" s="228"/>
      <c r="CP31" s="228"/>
      <c r="CQ31" s="228"/>
      <c r="CR31" s="228"/>
      <c r="CS31" s="229">
        <f>CS30</f>
        <v>3472.56</v>
      </c>
      <c r="CT31" s="230"/>
      <c r="CU31" s="230"/>
      <c r="CV31" s="230"/>
      <c r="CW31" s="230"/>
      <c r="CX31" s="230"/>
      <c r="CY31" s="230"/>
      <c r="CZ31" s="230"/>
      <c r="DA31" s="230"/>
      <c r="DB31" s="229">
        <f t="shared" ref="DB31" si="10">DB30</f>
        <v>3637.2142005467249</v>
      </c>
      <c r="DC31" s="230"/>
      <c r="DD31" s="230"/>
      <c r="DE31" s="230"/>
      <c r="DF31" s="230"/>
      <c r="DG31" s="230"/>
      <c r="DH31" s="230"/>
      <c r="DI31" s="230"/>
      <c r="DJ31" s="230"/>
      <c r="DK31" s="229">
        <f t="shared" ref="DK31" si="11">DK30</f>
        <v>164.65420054672495</v>
      </c>
      <c r="DL31" s="230"/>
      <c r="DM31" s="230"/>
      <c r="DN31" s="230"/>
      <c r="DO31" s="230"/>
      <c r="DP31" s="230"/>
      <c r="DQ31" s="230"/>
      <c r="DR31" s="230"/>
      <c r="DS31" s="230"/>
    </row>
    <row r="32" spans="1:123" s="4" customFormat="1" ht="13.5" thickBot="1" x14ac:dyDescent="0.25">
      <c r="A32" s="231" t="s">
        <v>30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2"/>
      <c r="BX32" s="232"/>
      <c r="BY32" s="232"/>
      <c r="BZ32" s="232"/>
      <c r="CA32" s="232"/>
      <c r="CB32" s="232"/>
      <c r="CC32" s="232"/>
      <c r="CD32" s="232"/>
      <c r="CE32" s="232"/>
      <c r="CF32" s="232"/>
      <c r="CG32" s="232"/>
      <c r="CH32" s="232"/>
      <c r="CI32" s="232"/>
      <c r="CJ32" s="232"/>
      <c r="CK32" s="232"/>
      <c r="CL32" s="232"/>
      <c r="CM32" s="232"/>
      <c r="CN32" s="232"/>
      <c r="CO32" s="232"/>
      <c r="CP32" s="232"/>
      <c r="CQ32" s="232"/>
      <c r="CR32" s="232"/>
      <c r="CS32" s="232"/>
      <c r="CT32" s="232"/>
      <c r="CU32" s="232"/>
      <c r="CV32" s="232"/>
      <c r="CW32" s="232"/>
      <c r="CX32" s="232"/>
      <c r="CY32" s="232"/>
      <c r="CZ32" s="232"/>
      <c r="DA32" s="232"/>
      <c r="DB32" s="232"/>
      <c r="DC32" s="232"/>
      <c r="DD32" s="232"/>
      <c r="DE32" s="232"/>
      <c r="DF32" s="232"/>
      <c r="DG32" s="232"/>
      <c r="DH32" s="232"/>
      <c r="DI32" s="232"/>
      <c r="DJ32" s="232"/>
      <c r="DK32" s="232"/>
      <c r="DL32" s="232"/>
      <c r="DM32" s="232"/>
      <c r="DN32" s="232"/>
      <c r="DO32" s="232"/>
      <c r="DP32" s="232"/>
      <c r="DQ32" s="232"/>
      <c r="DR32" s="232"/>
      <c r="DS32" s="232"/>
    </row>
    <row r="33" spans="1:123" s="4" customFormat="1" ht="13.5" thickBot="1" x14ac:dyDescent="0.25">
      <c r="A33" s="233" t="s">
        <v>31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29">
        <f>30801453.82+AK28</f>
        <v>45333741.399999999</v>
      </c>
      <c r="AL33" s="230"/>
      <c r="AM33" s="230"/>
      <c r="AN33" s="230"/>
      <c r="AO33" s="230"/>
      <c r="AP33" s="230"/>
      <c r="AQ33" s="230"/>
      <c r="AR33" s="230"/>
      <c r="AS33" s="230"/>
      <c r="AT33" s="234">
        <f>AT28+30507128.49</f>
        <v>45728476.069999993</v>
      </c>
      <c r="AU33" s="235"/>
      <c r="AV33" s="235"/>
      <c r="AW33" s="235"/>
      <c r="AX33" s="235"/>
      <c r="AY33" s="235"/>
      <c r="AZ33" s="235"/>
      <c r="BA33" s="235"/>
      <c r="BB33" s="235"/>
      <c r="BC33" s="234">
        <f>AT33-AK33</f>
        <v>394734.66999999434</v>
      </c>
      <c r="BD33" s="235"/>
      <c r="BE33" s="235"/>
      <c r="BF33" s="235"/>
      <c r="BG33" s="235"/>
      <c r="BH33" s="235"/>
      <c r="BI33" s="235"/>
      <c r="BJ33" s="235"/>
      <c r="BK33" s="235"/>
      <c r="BL33" s="236" t="s">
        <v>8</v>
      </c>
      <c r="BM33" s="236"/>
      <c r="BN33" s="236"/>
      <c r="BO33" s="236"/>
      <c r="BP33" s="236"/>
      <c r="BQ33" s="236"/>
      <c r="BR33" s="236"/>
      <c r="BS33" s="236"/>
      <c r="BT33" s="236"/>
      <c r="BU33" s="236" t="s">
        <v>8</v>
      </c>
      <c r="BV33" s="236"/>
      <c r="BW33" s="236"/>
      <c r="BX33" s="236"/>
      <c r="BY33" s="236"/>
      <c r="BZ33" s="236"/>
      <c r="CA33" s="236"/>
      <c r="CB33" s="236"/>
      <c r="CC33" s="236"/>
      <c r="CD33" s="236" t="s">
        <v>8</v>
      </c>
      <c r="CE33" s="236"/>
      <c r="CF33" s="236"/>
      <c r="CG33" s="236"/>
      <c r="CH33" s="236"/>
      <c r="CI33" s="236"/>
      <c r="CJ33" s="236"/>
      <c r="CK33" s="236"/>
      <c r="CL33" s="236"/>
      <c r="CM33" s="236" t="s">
        <v>8</v>
      </c>
      <c r="CN33" s="236"/>
      <c r="CO33" s="236"/>
      <c r="CP33" s="236"/>
      <c r="CQ33" s="236"/>
      <c r="CR33" s="236"/>
      <c r="CS33" s="234">
        <f>6557.42+CS31</f>
        <v>10029.98</v>
      </c>
      <c r="CT33" s="235"/>
      <c r="CU33" s="235"/>
      <c r="CV33" s="235"/>
      <c r="CW33" s="235"/>
      <c r="CX33" s="235"/>
      <c r="CY33" s="235"/>
      <c r="CZ33" s="235"/>
      <c r="DA33" s="235"/>
      <c r="DB33" s="234">
        <f>6554.87+DB28</f>
        <v>10192.084200546724</v>
      </c>
      <c r="DC33" s="235"/>
      <c r="DD33" s="235"/>
      <c r="DE33" s="235"/>
      <c r="DF33" s="235"/>
      <c r="DG33" s="235"/>
      <c r="DH33" s="235"/>
      <c r="DI33" s="235"/>
      <c r="DJ33" s="235"/>
      <c r="DK33" s="234">
        <f>DB33-CS33</f>
        <v>162.10420054672431</v>
      </c>
      <c r="DL33" s="235"/>
      <c r="DM33" s="235"/>
      <c r="DN33" s="235"/>
      <c r="DO33" s="235"/>
      <c r="DP33" s="235"/>
      <c r="DQ33" s="235"/>
      <c r="DR33" s="235"/>
      <c r="DS33" s="237"/>
    </row>
    <row r="34" spans="1:123" s="4" customFormat="1" ht="12.75" x14ac:dyDescent="0.2"/>
    <row r="35" spans="1:123" s="4" customFormat="1" ht="12.75" x14ac:dyDescent="0.2"/>
    <row r="36" spans="1:123" s="4" customFormat="1" ht="12.75" x14ac:dyDescent="0.2">
      <c r="A36" s="7" t="s">
        <v>32</v>
      </c>
    </row>
    <row r="37" spans="1:123" s="4" customFormat="1" ht="12.75" x14ac:dyDescent="0.2">
      <c r="A37" s="7" t="s">
        <v>33</v>
      </c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</row>
    <row r="38" spans="1:123" s="8" customFormat="1" ht="10.5" x14ac:dyDescent="0.2">
      <c r="AK38" s="25" t="s">
        <v>36</v>
      </c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S38" s="25" t="s">
        <v>37</v>
      </c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L38" s="25" t="s">
        <v>38</v>
      </c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</row>
    <row r="39" spans="1:123" s="4" customFormat="1" ht="12.75" x14ac:dyDescent="0.2">
      <c r="A39" s="7" t="s">
        <v>34</v>
      </c>
    </row>
    <row r="40" spans="1:123" s="4" customFormat="1" ht="12.75" x14ac:dyDescent="0.2">
      <c r="A40" s="7" t="s">
        <v>33</v>
      </c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</row>
    <row r="41" spans="1:123" s="8" customFormat="1" ht="10.5" x14ac:dyDescent="0.2">
      <c r="AK41" s="25" t="s">
        <v>36</v>
      </c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S41" s="25" t="s">
        <v>37</v>
      </c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L41" s="25" t="s">
        <v>38</v>
      </c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</row>
    <row r="42" spans="1:123" s="4" customFormat="1" ht="12.75" x14ac:dyDescent="0.2">
      <c r="A42" s="7" t="s">
        <v>35</v>
      </c>
    </row>
    <row r="43" spans="1:123" s="4" customFormat="1" ht="12.75" x14ac:dyDescent="0.2">
      <c r="A43" s="7" t="s">
        <v>33</v>
      </c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</row>
    <row r="44" spans="1:123" s="8" customFormat="1" ht="10.5" x14ac:dyDescent="0.2">
      <c r="AK44" s="25" t="s">
        <v>36</v>
      </c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S44" s="25" t="s">
        <v>37</v>
      </c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L44" s="25" t="s">
        <v>38</v>
      </c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</row>
    <row r="45" spans="1:123" s="4" customFormat="1" ht="12.75" x14ac:dyDescent="0.2">
      <c r="A45" s="136" t="s">
        <v>39</v>
      </c>
      <c r="B45" s="136"/>
      <c r="C45" s="146"/>
      <c r="D45" s="146"/>
      <c r="E45" s="146"/>
      <c r="F45" s="147" t="s">
        <v>40</v>
      </c>
      <c r="G45" s="147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6">
        <v>20</v>
      </c>
      <c r="V45" s="136"/>
      <c r="W45" s="136"/>
      <c r="X45" s="148"/>
      <c r="Y45" s="148"/>
      <c r="Z45" s="148"/>
      <c r="AB45" s="7" t="s">
        <v>14</v>
      </c>
    </row>
    <row r="46" spans="1:123" s="4" customFormat="1" ht="12.75" x14ac:dyDescent="0.2"/>
    <row r="47" spans="1:123" s="4" customFormat="1" ht="12.75" x14ac:dyDescent="0.2"/>
    <row r="48" spans="1:123" s="4" customFormat="1" ht="12.75" x14ac:dyDescent="0.2"/>
    <row r="49" s="4" customFormat="1" ht="12.75" x14ac:dyDescent="0.2"/>
    <row r="50" s="4" customFormat="1" ht="12.75" x14ac:dyDescent="0.2"/>
    <row r="51" s="4" customFormat="1" ht="12.75" x14ac:dyDescent="0.2"/>
    <row r="52" s="4" customFormat="1" ht="12.75" x14ac:dyDescent="0.2"/>
    <row r="53" s="4" customFormat="1" ht="12.75" x14ac:dyDescent="0.2"/>
    <row r="54" s="4" customFormat="1" ht="12.75" x14ac:dyDescent="0.2"/>
    <row r="55" s="4" customFormat="1" ht="12.75" x14ac:dyDescent="0.2"/>
    <row r="56" s="4" customFormat="1" ht="12.75" x14ac:dyDescent="0.2"/>
    <row r="57" s="4" customFormat="1" ht="12.75" x14ac:dyDescent="0.2"/>
    <row r="58" s="4" customFormat="1" ht="12.75" x14ac:dyDescent="0.2"/>
    <row r="59" s="4" customFormat="1" ht="12.75" x14ac:dyDescent="0.2"/>
    <row r="60" s="4" customFormat="1" ht="12.75" x14ac:dyDescent="0.2"/>
    <row r="61" s="4" customFormat="1" ht="12.75" x14ac:dyDescent="0.2"/>
    <row r="62" s="4" customFormat="1" ht="12.75" x14ac:dyDescent="0.2"/>
    <row r="63" s="4" customFormat="1" ht="12.75" x14ac:dyDescent="0.2"/>
    <row r="64" s="4" customFormat="1" ht="12.75" x14ac:dyDescent="0.2"/>
    <row r="65" s="4" customFormat="1" ht="12.75" x14ac:dyDescent="0.2"/>
    <row r="66" s="4" customFormat="1" ht="12.75" x14ac:dyDescent="0.2"/>
    <row r="67" s="4" customFormat="1" ht="12.75" x14ac:dyDescent="0.2"/>
    <row r="68" s="4" customFormat="1" ht="12.75" x14ac:dyDescent="0.2"/>
    <row r="69" s="4" customFormat="1" ht="12.75" x14ac:dyDescent="0.2"/>
    <row r="70" s="4" customFormat="1" ht="12.75" x14ac:dyDescent="0.2"/>
    <row r="71" s="4" customFormat="1" ht="12.75" x14ac:dyDescent="0.2"/>
    <row r="72" s="4" customFormat="1" ht="12.75" x14ac:dyDescent="0.2"/>
    <row r="73" s="4" customFormat="1" ht="12.75" x14ac:dyDescent="0.2"/>
    <row r="74" s="4" customFormat="1" ht="12.75" x14ac:dyDescent="0.2"/>
    <row r="75" s="4" customFormat="1" ht="12.75" x14ac:dyDescent="0.2"/>
    <row r="76" s="4" customFormat="1" ht="12.75" x14ac:dyDescent="0.2"/>
    <row r="77" s="4" customFormat="1" ht="12.75" x14ac:dyDescent="0.2"/>
    <row r="78" s="4" customFormat="1" ht="12.75" x14ac:dyDescent="0.2"/>
    <row r="79" s="4" customFormat="1" ht="12.75" x14ac:dyDescent="0.2"/>
    <row r="80" s="4" customFormat="1" ht="12.75" x14ac:dyDescent="0.2"/>
    <row r="81" s="4" customFormat="1" ht="12.75" x14ac:dyDescent="0.2"/>
    <row r="82" s="4" customFormat="1" ht="12.75" x14ac:dyDescent="0.2"/>
    <row r="83" s="4" customFormat="1" ht="12.75" x14ac:dyDescent="0.2"/>
    <row r="84" s="4" customFormat="1" ht="12.75" x14ac:dyDescent="0.2"/>
    <row r="85" s="4" customFormat="1" ht="12.75" x14ac:dyDescent="0.2"/>
    <row r="86" s="4" customFormat="1" ht="12.75" x14ac:dyDescent="0.2"/>
    <row r="87" s="4" customFormat="1" ht="12.75" x14ac:dyDescent="0.2"/>
    <row r="88" s="4" customFormat="1" ht="12.75" x14ac:dyDescent="0.2"/>
    <row r="89" s="4" customFormat="1" ht="12.75" x14ac:dyDescent="0.2"/>
    <row r="90" s="4" customFormat="1" ht="12.75" x14ac:dyDescent="0.2"/>
    <row r="91" s="4" customFormat="1" ht="12.75" x14ac:dyDescent="0.2"/>
    <row r="92" s="4" customFormat="1" ht="12.75" x14ac:dyDescent="0.2"/>
    <row r="93" s="4" customFormat="1" ht="12.75" x14ac:dyDescent="0.2"/>
    <row r="94" s="4" customFormat="1" ht="12.75" x14ac:dyDescent="0.2"/>
    <row r="95" s="4" customFormat="1" ht="12.75" x14ac:dyDescent="0.2"/>
    <row r="96" s="4" customFormat="1" ht="12.75" x14ac:dyDescent="0.2"/>
    <row r="97" s="4" customFormat="1" ht="12.75" x14ac:dyDescent="0.2"/>
    <row r="98" s="4" customFormat="1" ht="12.75" x14ac:dyDescent="0.2"/>
    <row r="99" s="4" customFormat="1" ht="12.75" x14ac:dyDescent="0.2"/>
    <row r="100" s="4" customFormat="1" ht="12.75" x14ac:dyDescent="0.2"/>
    <row r="101" s="4" customFormat="1" ht="12.75" x14ac:dyDescent="0.2"/>
    <row r="102" s="4" customFormat="1" ht="12.75" x14ac:dyDescent="0.2"/>
    <row r="103" s="4" customFormat="1" ht="12.75" x14ac:dyDescent="0.2"/>
    <row r="104" s="4" customFormat="1" ht="12.75" x14ac:dyDescent="0.2"/>
    <row r="105" s="4" customFormat="1" ht="12.75" x14ac:dyDescent="0.2"/>
    <row r="106" s="4" customFormat="1" ht="12.75" x14ac:dyDescent="0.2"/>
    <row r="107" s="4" customFormat="1" ht="12.75" x14ac:dyDescent="0.2"/>
    <row r="108" s="4" customFormat="1" ht="12.75" x14ac:dyDescent="0.2"/>
    <row r="109" s="4" customFormat="1" ht="12.75" x14ac:dyDescent="0.2"/>
    <row r="110" s="4" customFormat="1" ht="12.75" x14ac:dyDescent="0.2"/>
    <row r="111" s="4" customFormat="1" ht="12.75" x14ac:dyDescent="0.2"/>
    <row r="112" s="4" customFormat="1" ht="12.75" x14ac:dyDescent="0.2"/>
    <row r="113" s="4" customFormat="1" ht="12.75" x14ac:dyDescent="0.2"/>
    <row r="114" s="4" customFormat="1" ht="12.75" x14ac:dyDescent="0.2"/>
    <row r="115" s="4" customFormat="1" ht="12.75" x14ac:dyDescent="0.2"/>
    <row r="116" s="4" customFormat="1" ht="12.75" x14ac:dyDescent="0.2"/>
    <row r="117" s="4" customFormat="1" ht="12.75" x14ac:dyDescent="0.2"/>
    <row r="118" s="4" customFormat="1" ht="12.75" x14ac:dyDescent="0.2"/>
    <row r="119" s="4" customFormat="1" ht="12.75" x14ac:dyDescent="0.2"/>
    <row r="120" s="4" customFormat="1" ht="12.75" x14ac:dyDescent="0.2"/>
  </sheetData>
  <mergeCells count="210">
    <mergeCell ref="A25:C25"/>
    <mergeCell ref="D25:W25"/>
    <mergeCell ref="X25:AJ25"/>
    <mergeCell ref="AK25:AS25"/>
    <mergeCell ref="AT25:BB25"/>
    <mergeCell ref="D26:W26"/>
    <mergeCell ref="X26:AJ26"/>
    <mergeCell ref="AK26:AS26"/>
    <mergeCell ref="AT26:BB26"/>
    <mergeCell ref="A26:C26"/>
    <mergeCell ref="BC26:BK26"/>
    <mergeCell ref="BL26:BT26"/>
    <mergeCell ref="BU26:CC26"/>
    <mergeCell ref="CD26:CL26"/>
    <mergeCell ref="CM26:CR26"/>
    <mergeCell ref="BU29:CC29"/>
    <mergeCell ref="CD29:CL29"/>
    <mergeCell ref="DK23:DS23"/>
    <mergeCell ref="BC25:BK25"/>
    <mergeCell ref="BL25:BT25"/>
    <mergeCell ref="BU25:CC25"/>
    <mergeCell ref="CD25:CL25"/>
    <mergeCell ref="DK25:DS25"/>
    <mergeCell ref="DK24:DS24"/>
    <mergeCell ref="CS29:DA29"/>
    <mergeCell ref="DB28:DJ28"/>
    <mergeCell ref="CS26:DA26"/>
    <mergeCell ref="DB26:DJ26"/>
    <mergeCell ref="DK26:DS26"/>
    <mergeCell ref="D23:W23"/>
    <mergeCell ref="X23:AJ23"/>
    <mergeCell ref="AK23:AS23"/>
    <mergeCell ref="AT23:BB23"/>
    <mergeCell ref="BC23:BK23"/>
    <mergeCell ref="BL23:BT23"/>
    <mergeCell ref="BU23:CC23"/>
    <mergeCell ref="A24:C24"/>
    <mergeCell ref="D24:W24"/>
    <mergeCell ref="X24:AJ24"/>
    <mergeCell ref="BC24:BK24"/>
    <mergeCell ref="BL24:BT24"/>
    <mergeCell ref="BU24:CC24"/>
    <mergeCell ref="AK24:AS24"/>
    <mergeCell ref="AT24:BB24"/>
    <mergeCell ref="A21:C21"/>
    <mergeCell ref="A27:C27"/>
    <mergeCell ref="CD27:CL27"/>
    <mergeCell ref="CM27:CR27"/>
    <mergeCell ref="D29:W29"/>
    <mergeCell ref="X29:AJ29"/>
    <mergeCell ref="AK29:AS29"/>
    <mergeCell ref="AT29:BB29"/>
    <mergeCell ref="BC29:BK29"/>
    <mergeCell ref="A28:W28"/>
    <mergeCell ref="A29:C29"/>
    <mergeCell ref="CM25:CR25"/>
    <mergeCell ref="A22:C22"/>
    <mergeCell ref="D22:W22"/>
    <mergeCell ref="X22:AJ22"/>
    <mergeCell ref="AK22:AS22"/>
    <mergeCell ref="AT22:BB22"/>
    <mergeCell ref="BC22:BK22"/>
    <mergeCell ref="BL22:BT22"/>
    <mergeCell ref="BU22:CC22"/>
    <mergeCell ref="CD22:CL22"/>
    <mergeCell ref="BL29:BT29"/>
    <mergeCell ref="D21:W21"/>
    <mergeCell ref="A23:C23"/>
    <mergeCell ref="AK20:AS20"/>
    <mergeCell ref="AT20:BB20"/>
    <mergeCell ref="CS27:DA27"/>
    <mergeCell ref="DB27:DJ27"/>
    <mergeCell ref="D27:W27"/>
    <mergeCell ref="X27:AJ27"/>
    <mergeCell ref="AK27:AS27"/>
    <mergeCell ref="AT27:BB27"/>
    <mergeCell ref="BL21:BT21"/>
    <mergeCell ref="BU21:CC21"/>
    <mergeCell ref="BL27:BT27"/>
    <mergeCell ref="BU27:CC27"/>
    <mergeCell ref="CD23:CL23"/>
    <mergeCell ref="CM23:CR23"/>
    <mergeCell ref="CS23:DA23"/>
    <mergeCell ref="DB23:DJ23"/>
    <mergeCell ref="CD24:CL24"/>
    <mergeCell ref="CM24:CR24"/>
    <mergeCell ref="CS24:DA24"/>
    <mergeCell ref="DB24:DJ24"/>
    <mergeCell ref="CS25:DA25"/>
    <mergeCell ref="DB25:DJ25"/>
    <mergeCell ref="AT21:BB21"/>
    <mergeCell ref="BC21:BK21"/>
    <mergeCell ref="BS40:CH40"/>
    <mergeCell ref="CL40:DS40"/>
    <mergeCell ref="A10:DS10"/>
    <mergeCell ref="A11:DS11"/>
    <mergeCell ref="DG12:DS12"/>
    <mergeCell ref="DG13:DS13"/>
    <mergeCell ref="A17:C17"/>
    <mergeCell ref="A20:C20"/>
    <mergeCell ref="A19:C19"/>
    <mergeCell ref="A18:C18"/>
    <mergeCell ref="AK19:BK19"/>
    <mergeCell ref="DG14:DS15"/>
    <mergeCell ref="BM13:BO13"/>
    <mergeCell ref="U15:CV15"/>
    <mergeCell ref="D17:W17"/>
    <mergeCell ref="D18:W18"/>
    <mergeCell ref="X18:BK18"/>
    <mergeCell ref="CM20:CR20"/>
    <mergeCell ref="BU20:CC20"/>
    <mergeCell ref="D19:W19"/>
    <mergeCell ref="X19:AJ19"/>
    <mergeCell ref="CM19:CR19"/>
    <mergeCell ref="D20:W20"/>
    <mergeCell ref="X20:AJ20"/>
    <mergeCell ref="X17:BK17"/>
    <mergeCell ref="BL17:DS17"/>
    <mergeCell ref="BL18:CR18"/>
    <mergeCell ref="CS18:DS18"/>
    <mergeCell ref="BL19:CL19"/>
    <mergeCell ref="AK38:BO38"/>
    <mergeCell ref="BS38:CH38"/>
    <mergeCell ref="CL38:DS38"/>
    <mergeCell ref="A45:B45"/>
    <mergeCell ref="C45:E45"/>
    <mergeCell ref="F45:G45"/>
    <mergeCell ref="H45:T45"/>
    <mergeCell ref="U45:W45"/>
    <mergeCell ref="X45:Z45"/>
    <mergeCell ref="AK44:BO44"/>
    <mergeCell ref="BS44:CH44"/>
    <mergeCell ref="CL44:DS44"/>
    <mergeCell ref="AK41:BO41"/>
    <mergeCell ref="BS41:CH41"/>
    <mergeCell ref="CL41:DS41"/>
    <mergeCell ref="AK43:BO43"/>
    <mergeCell ref="BS43:CH43"/>
    <mergeCell ref="CL43:DS43"/>
    <mergeCell ref="AK40:BO40"/>
    <mergeCell ref="DB21:DJ21"/>
    <mergeCell ref="CD21:CL21"/>
    <mergeCell ref="CM21:CR21"/>
    <mergeCell ref="CS21:DA21"/>
    <mergeCell ref="DB20:DJ20"/>
    <mergeCell ref="DK20:DS20"/>
    <mergeCell ref="CD20:CL20"/>
    <mergeCell ref="CM22:CR22"/>
    <mergeCell ref="CS22:DA22"/>
    <mergeCell ref="DB22:DJ22"/>
    <mergeCell ref="DK22:DS22"/>
    <mergeCell ref="BU30:CC30"/>
    <mergeCell ref="BU31:CC31"/>
    <mergeCell ref="DB29:DJ29"/>
    <mergeCell ref="DK29:DS29"/>
    <mergeCell ref="CS19:DS19"/>
    <mergeCell ref="DK27:DS27"/>
    <mergeCell ref="X28:AJ28"/>
    <mergeCell ref="AK28:AS28"/>
    <mergeCell ref="AT28:BB28"/>
    <mergeCell ref="BC28:BK28"/>
    <mergeCell ref="BL28:BT28"/>
    <mergeCell ref="BC27:BK27"/>
    <mergeCell ref="CD28:CL28"/>
    <mergeCell ref="CM28:CR28"/>
    <mergeCell ref="CS28:DA28"/>
    <mergeCell ref="DK28:DS28"/>
    <mergeCell ref="BU28:CC28"/>
    <mergeCell ref="BC20:BK20"/>
    <mergeCell ref="BL20:BT20"/>
    <mergeCell ref="X21:AJ21"/>
    <mergeCell ref="AK21:AS21"/>
    <mergeCell ref="CS20:DA20"/>
    <mergeCell ref="CM29:CR29"/>
    <mergeCell ref="DK21:DS21"/>
    <mergeCell ref="X30:AJ30"/>
    <mergeCell ref="A30:W30"/>
    <mergeCell ref="X31:AJ31"/>
    <mergeCell ref="AK31:AS31"/>
    <mergeCell ref="AT31:BB31"/>
    <mergeCell ref="BC31:BK31"/>
    <mergeCell ref="BL31:BT31"/>
    <mergeCell ref="AK30:AS30"/>
    <mergeCell ref="AT30:BB30"/>
    <mergeCell ref="BC30:BK30"/>
    <mergeCell ref="A31:W31"/>
    <mergeCell ref="DK33:DS33"/>
    <mergeCell ref="AK37:BO37"/>
    <mergeCell ref="BS37:CH37"/>
    <mergeCell ref="CL37:DS37"/>
    <mergeCell ref="CM33:CR33"/>
    <mergeCell ref="CS33:DA33"/>
    <mergeCell ref="DB33:DJ33"/>
    <mergeCell ref="DB30:DJ30"/>
    <mergeCell ref="DK30:DS30"/>
    <mergeCell ref="DK31:DS31"/>
    <mergeCell ref="BU33:CC33"/>
    <mergeCell ref="CD33:CL33"/>
    <mergeCell ref="CM31:CR31"/>
    <mergeCell ref="CS31:DA31"/>
    <mergeCell ref="DB31:DJ31"/>
    <mergeCell ref="BL30:BT30"/>
    <mergeCell ref="CS30:DA30"/>
    <mergeCell ref="CD31:CL31"/>
    <mergeCell ref="CM30:CR30"/>
    <mergeCell ref="AK33:AS33"/>
    <mergeCell ref="AT33:BB33"/>
    <mergeCell ref="BC33:BK33"/>
    <mergeCell ref="BL33:BT33"/>
    <mergeCell ref="CD30:CL3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74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98"/>
  <sheetViews>
    <sheetView tabSelected="1" view="pageBreakPreview" zoomScale="70" zoomScaleSheetLayoutView="70" workbookViewId="0">
      <selection activeCell="D33" sqref="D33:DS38"/>
    </sheetView>
  </sheetViews>
  <sheetFormatPr defaultColWidth="1.140625" defaultRowHeight="15.75" x14ac:dyDescent="0.25"/>
  <cols>
    <col min="1" max="17" width="1.140625" style="1"/>
    <col min="18" max="18" width="24.42578125" style="1" customWidth="1"/>
    <col min="19" max="57" width="1.140625" style="1"/>
    <col min="58" max="58" width="2.28515625" style="1" customWidth="1"/>
    <col min="59" max="107" width="1.140625" style="1"/>
    <col min="108" max="108" width="2.85546875" style="1" customWidth="1"/>
    <col min="109" max="109" width="1.140625" style="1"/>
    <col min="110" max="110" width="1.5703125" style="1" customWidth="1"/>
    <col min="111" max="117" width="1.140625" style="1"/>
    <col min="118" max="118" width="2.140625" style="1" customWidth="1"/>
    <col min="119" max="119" width="1.140625" style="1"/>
    <col min="120" max="120" width="1.85546875" style="1" customWidth="1"/>
    <col min="121" max="122" width="1.140625" style="1"/>
    <col min="123" max="123" width="14.85546875" style="1" customWidth="1"/>
    <col min="124" max="16384" width="1.140625" style="1"/>
  </cols>
  <sheetData>
    <row r="1" spans="1:123" s="2" customFormat="1" ht="11.25" x14ac:dyDescent="0.2">
      <c r="DS1" s="3" t="s">
        <v>153</v>
      </c>
    </row>
    <row r="2" spans="1:123" s="2" customFormat="1" ht="11.25" x14ac:dyDescent="0.2">
      <c r="DS2" s="3" t="s">
        <v>0</v>
      </c>
    </row>
    <row r="3" spans="1:123" s="2" customFormat="1" ht="11.25" x14ac:dyDescent="0.2">
      <c r="DS3" s="3" t="s">
        <v>43</v>
      </c>
    </row>
    <row r="4" spans="1:123" s="2" customFormat="1" ht="11.25" x14ac:dyDescent="0.2">
      <c r="DS4" s="3" t="s">
        <v>44</v>
      </c>
    </row>
    <row r="5" spans="1:123" s="2" customFormat="1" ht="11.25" x14ac:dyDescent="0.2">
      <c r="DS5" s="3" t="s">
        <v>45</v>
      </c>
    </row>
    <row r="6" spans="1:123" s="2" customFormat="1" ht="11.25" x14ac:dyDescent="0.2">
      <c r="DS6" s="3" t="s">
        <v>3</v>
      </c>
    </row>
    <row r="7" spans="1:123" s="16" customFormat="1" ht="15" x14ac:dyDescent="0.25"/>
    <row r="8" spans="1:123" s="16" customFormat="1" ht="15" x14ac:dyDescent="0.25"/>
    <row r="9" spans="1:123" s="16" customFormat="1" ht="15" x14ac:dyDescent="0.25"/>
    <row r="10" spans="1:123" s="17" customFormat="1" ht="16.5" x14ac:dyDescent="0.25">
      <c r="A10" s="208" t="s">
        <v>152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</row>
    <row r="11" spans="1:123" s="17" customFormat="1" ht="16.5" x14ac:dyDescent="0.25">
      <c r="A11" s="208" t="s">
        <v>151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</row>
    <row r="12" spans="1:123" s="16" customFormat="1" ht="15" x14ac:dyDescent="0.25"/>
    <row r="13" spans="1:123" s="16" customFormat="1" ht="15" x14ac:dyDescent="0.25"/>
    <row r="14" spans="1:123" s="16" customFormat="1" ht="15" x14ac:dyDescent="0.25">
      <c r="A14" s="205" t="s">
        <v>4</v>
      </c>
      <c r="B14" s="206"/>
      <c r="C14" s="207"/>
      <c r="D14" s="205" t="s">
        <v>6</v>
      </c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7"/>
      <c r="S14" s="205" t="s">
        <v>150</v>
      </c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7"/>
      <c r="AR14" s="205" t="s">
        <v>149</v>
      </c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7"/>
      <c r="CZ14" s="205" t="s">
        <v>148</v>
      </c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7"/>
    </row>
    <row r="15" spans="1:123" s="16" customFormat="1" ht="15" x14ac:dyDescent="0.25">
      <c r="A15" s="180" t="s">
        <v>5</v>
      </c>
      <c r="B15" s="181"/>
      <c r="C15" s="182"/>
      <c r="D15" s="180" t="s">
        <v>147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2"/>
      <c r="S15" s="202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4"/>
      <c r="AR15" s="202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4"/>
      <c r="CZ15" s="202" t="s">
        <v>146</v>
      </c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4"/>
    </row>
    <row r="16" spans="1:123" s="16" customFormat="1" ht="15" x14ac:dyDescent="0.25">
      <c r="A16" s="180"/>
      <c r="B16" s="181"/>
      <c r="C16" s="182"/>
      <c r="D16" s="180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2"/>
      <c r="S16" s="186" t="s">
        <v>145</v>
      </c>
      <c r="T16" s="187"/>
      <c r="U16" s="187"/>
      <c r="V16" s="187"/>
      <c r="W16" s="187"/>
      <c r="X16" s="165" t="s">
        <v>23</v>
      </c>
      <c r="Y16" s="166"/>
      <c r="Z16" s="166"/>
      <c r="AA16" s="166"/>
      <c r="AB16" s="166"/>
      <c r="AC16" s="166"/>
      <c r="AD16" s="166"/>
      <c r="AE16" s="166"/>
      <c r="AF16" s="166"/>
      <c r="AG16" s="167"/>
      <c r="AH16" s="165" t="s">
        <v>24</v>
      </c>
      <c r="AI16" s="166"/>
      <c r="AJ16" s="166"/>
      <c r="AK16" s="166"/>
      <c r="AL16" s="166"/>
      <c r="AM16" s="166"/>
      <c r="AN16" s="166"/>
      <c r="AO16" s="166"/>
      <c r="AP16" s="166"/>
      <c r="AQ16" s="167"/>
      <c r="AR16" s="165" t="s">
        <v>23</v>
      </c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7"/>
      <c r="BV16" s="165" t="s">
        <v>24</v>
      </c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7"/>
      <c r="CZ16" s="165" t="s">
        <v>23</v>
      </c>
      <c r="DA16" s="166"/>
      <c r="DB16" s="166"/>
      <c r="DC16" s="166"/>
      <c r="DD16" s="166"/>
      <c r="DE16" s="166"/>
      <c r="DF16" s="166"/>
      <c r="DG16" s="166"/>
      <c r="DH16" s="166"/>
      <c r="DI16" s="167"/>
      <c r="DJ16" s="165" t="s">
        <v>24</v>
      </c>
      <c r="DK16" s="166"/>
      <c r="DL16" s="166"/>
      <c r="DM16" s="166"/>
      <c r="DN16" s="166"/>
      <c r="DO16" s="166"/>
      <c r="DP16" s="166"/>
      <c r="DQ16" s="166"/>
      <c r="DR16" s="166"/>
      <c r="DS16" s="167"/>
    </row>
    <row r="17" spans="1:123" s="16" customFormat="1" ht="15" customHeight="1" x14ac:dyDescent="0.25">
      <c r="A17" s="180"/>
      <c r="B17" s="181"/>
      <c r="C17" s="182"/>
      <c r="D17" s="180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2"/>
      <c r="S17" s="188"/>
      <c r="T17" s="189"/>
      <c r="U17" s="189"/>
      <c r="V17" s="189"/>
      <c r="W17" s="189"/>
      <c r="X17" s="190" t="s">
        <v>142</v>
      </c>
      <c r="Y17" s="189"/>
      <c r="Z17" s="189"/>
      <c r="AA17" s="189"/>
      <c r="AB17" s="189"/>
      <c r="AC17" s="189" t="s">
        <v>141</v>
      </c>
      <c r="AD17" s="189"/>
      <c r="AE17" s="189"/>
      <c r="AF17" s="189"/>
      <c r="AG17" s="189"/>
      <c r="AH17" s="191" t="s">
        <v>142</v>
      </c>
      <c r="AI17" s="189"/>
      <c r="AJ17" s="189"/>
      <c r="AK17" s="189"/>
      <c r="AL17" s="189"/>
      <c r="AM17" s="189" t="s">
        <v>141</v>
      </c>
      <c r="AN17" s="189"/>
      <c r="AO17" s="189"/>
      <c r="AP17" s="189"/>
      <c r="AQ17" s="189"/>
      <c r="AR17" s="176" t="s">
        <v>144</v>
      </c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8"/>
      <c r="BG17" s="176" t="s">
        <v>143</v>
      </c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8"/>
      <c r="BV17" s="176" t="s">
        <v>144</v>
      </c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8"/>
      <c r="CK17" s="176" t="s">
        <v>143</v>
      </c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8"/>
      <c r="CZ17" s="191" t="s">
        <v>142</v>
      </c>
      <c r="DA17" s="189"/>
      <c r="DB17" s="189"/>
      <c r="DC17" s="189"/>
      <c r="DD17" s="189"/>
      <c r="DE17" s="189" t="s">
        <v>141</v>
      </c>
      <c r="DF17" s="189"/>
      <c r="DG17" s="189"/>
      <c r="DH17" s="189"/>
      <c r="DI17" s="189"/>
      <c r="DJ17" s="191" t="s">
        <v>142</v>
      </c>
      <c r="DK17" s="189"/>
      <c r="DL17" s="189"/>
      <c r="DM17" s="189"/>
      <c r="DN17" s="189"/>
      <c r="DO17" s="189" t="s">
        <v>141</v>
      </c>
      <c r="DP17" s="189"/>
      <c r="DQ17" s="189"/>
      <c r="DR17" s="189"/>
      <c r="DS17" s="189"/>
    </row>
    <row r="18" spans="1:123" s="16" customFormat="1" ht="15" x14ac:dyDescent="0.25">
      <c r="A18" s="180"/>
      <c r="B18" s="181"/>
      <c r="C18" s="182"/>
      <c r="D18" s="180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2"/>
      <c r="S18" s="188"/>
      <c r="T18" s="189"/>
      <c r="U18" s="189"/>
      <c r="V18" s="189"/>
      <c r="W18" s="189"/>
      <c r="X18" s="188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95" t="s">
        <v>140</v>
      </c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7"/>
      <c r="BG18" s="195" t="s">
        <v>139</v>
      </c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7"/>
      <c r="BV18" s="195" t="s">
        <v>140</v>
      </c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7"/>
      <c r="CK18" s="195" t="s">
        <v>139</v>
      </c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7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</row>
    <row r="19" spans="1:123" s="16" customFormat="1" ht="15" x14ac:dyDescent="0.25">
      <c r="A19" s="180"/>
      <c r="B19" s="181"/>
      <c r="C19" s="182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2"/>
      <c r="S19" s="188"/>
      <c r="T19" s="189"/>
      <c r="U19" s="189"/>
      <c r="V19" s="189"/>
      <c r="W19" s="189"/>
      <c r="X19" s="188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95" t="s">
        <v>138</v>
      </c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7"/>
      <c r="BG19" s="195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7"/>
      <c r="BV19" s="195" t="s">
        <v>138</v>
      </c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7"/>
      <c r="CK19" s="195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7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</row>
    <row r="20" spans="1:123" s="16" customFormat="1" ht="15" x14ac:dyDescent="0.25">
      <c r="A20" s="180"/>
      <c r="B20" s="181"/>
      <c r="C20" s="182"/>
      <c r="D20" s="180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2"/>
      <c r="S20" s="188"/>
      <c r="T20" s="189"/>
      <c r="U20" s="189"/>
      <c r="V20" s="189"/>
      <c r="W20" s="189"/>
      <c r="X20" s="188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92" t="s">
        <v>98</v>
      </c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4"/>
      <c r="BG20" s="192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4"/>
      <c r="BV20" s="192" t="s">
        <v>98</v>
      </c>
      <c r="BW20" s="193"/>
      <c r="BX20" s="193"/>
      <c r="BY20" s="193"/>
      <c r="BZ20" s="19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4"/>
      <c r="CK20" s="192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4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</row>
    <row r="21" spans="1:123" s="16" customFormat="1" ht="15" x14ac:dyDescent="0.25">
      <c r="A21" s="180"/>
      <c r="B21" s="181"/>
      <c r="C21" s="182"/>
      <c r="D21" s="180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2"/>
      <c r="S21" s="188"/>
      <c r="T21" s="189"/>
      <c r="U21" s="189"/>
      <c r="V21" s="189"/>
      <c r="W21" s="189"/>
      <c r="X21" s="188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90" t="s">
        <v>137</v>
      </c>
      <c r="AS21" s="189"/>
      <c r="AT21" s="189"/>
      <c r="AU21" s="189"/>
      <c r="AV21" s="189"/>
      <c r="AW21" s="191" t="s">
        <v>136</v>
      </c>
      <c r="AX21" s="189"/>
      <c r="AY21" s="189"/>
      <c r="AZ21" s="189"/>
      <c r="BA21" s="189"/>
      <c r="BB21" s="191" t="s">
        <v>135</v>
      </c>
      <c r="BC21" s="189"/>
      <c r="BD21" s="189"/>
      <c r="BE21" s="189"/>
      <c r="BF21" s="189"/>
      <c r="BG21" s="191" t="s">
        <v>137</v>
      </c>
      <c r="BH21" s="189"/>
      <c r="BI21" s="189"/>
      <c r="BJ21" s="189"/>
      <c r="BK21" s="189"/>
      <c r="BL21" s="191" t="s">
        <v>136</v>
      </c>
      <c r="BM21" s="189"/>
      <c r="BN21" s="189"/>
      <c r="BO21" s="189"/>
      <c r="BP21" s="189"/>
      <c r="BQ21" s="191" t="s">
        <v>135</v>
      </c>
      <c r="BR21" s="189"/>
      <c r="BS21" s="189"/>
      <c r="BT21" s="189"/>
      <c r="BU21" s="189"/>
      <c r="BV21" s="191" t="s">
        <v>137</v>
      </c>
      <c r="BW21" s="189"/>
      <c r="BX21" s="189"/>
      <c r="BY21" s="189"/>
      <c r="BZ21" s="189"/>
      <c r="CA21" s="191" t="s">
        <v>136</v>
      </c>
      <c r="CB21" s="189"/>
      <c r="CC21" s="189"/>
      <c r="CD21" s="189"/>
      <c r="CE21" s="189"/>
      <c r="CF21" s="191" t="s">
        <v>135</v>
      </c>
      <c r="CG21" s="189"/>
      <c r="CH21" s="189"/>
      <c r="CI21" s="189"/>
      <c r="CJ21" s="189"/>
      <c r="CK21" s="191" t="s">
        <v>137</v>
      </c>
      <c r="CL21" s="189"/>
      <c r="CM21" s="189"/>
      <c r="CN21" s="189"/>
      <c r="CO21" s="189"/>
      <c r="CP21" s="191" t="s">
        <v>136</v>
      </c>
      <c r="CQ21" s="189"/>
      <c r="CR21" s="189"/>
      <c r="CS21" s="189"/>
      <c r="CT21" s="189"/>
      <c r="CU21" s="191" t="s">
        <v>135</v>
      </c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</row>
    <row r="22" spans="1:123" s="16" customFormat="1" ht="15" x14ac:dyDescent="0.25">
      <c r="A22" s="180"/>
      <c r="B22" s="181"/>
      <c r="C22" s="182"/>
      <c r="D22" s="180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2"/>
      <c r="S22" s="188"/>
      <c r="T22" s="189"/>
      <c r="U22" s="189"/>
      <c r="V22" s="189"/>
      <c r="W22" s="189"/>
      <c r="X22" s="188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8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</row>
    <row r="23" spans="1:123" s="16" customFormat="1" ht="15" x14ac:dyDescent="0.25">
      <c r="A23" s="180"/>
      <c r="B23" s="181"/>
      <c r="C23" s="182"/>
      <c r="D23" s="180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2"/>
      <c r="S23" s="188"/>
      <c r="T23" s="189"/>
      <c r="U23" s="189"/>
      <c r="V23" s="189"/>
      <c r="W23" s="189"/>
      <c r="X23" s="188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8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</row>
    <row r="24" spans="1:123" s="16" customFormat="1" ht="15" x14ac:dyDescent="0.25">
      <c r="A24" s="180"/>
      <c r="B24" s="181"/>
      <c r="C24" s="182"/>
      <c r="D24" s="180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2"/>
      <c r="S24" s="188"/>
      <c r="T24" s="189"/>
      <c r="U24" s="189"/>
      <c r="V24" s="189"/>
      <c r="W24" s="189"/>
      <c r="X24" s="188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8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</row>
    <row r="25" spans="1:123" s="16" customFormat="1" ht="15" x14ac:dyDescent="0.25">
      <c r="A25" s="180"/>
      <c r="B25" s="181"/>
      <c r="C25" s="182"/>
      <c r="D25" s="180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2"/>
      <c r="S25" s="188"/>
      <c r="T25" s="189"/>
      <c r="U25" s="189"/>
      <c r="V25" s="189"/>
      <c r="W25" s="189"/>
      <c r="X25" s="188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8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</row>
    <row r="26" spans="1:123" s="16" customFormat="1" ht="15" x14ac:dyDescent="0.25">
      <c r="A26" s="180"/>
      <c r="B26" s="181"/>
      <c r="C26" s="182"/>
      <c r="D26" s="180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2"/>
      <c r="S26" s="188"/>
      <c r="T26" s="189"/>
      <c r="U26" s="189"/>
      <c r="V26" s="189"/>
      <c r="W26" s="189"/>
      <c r="X26" s="188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8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</row>
    <row r="27" spans="1:123" s="16" customFormat="1" ht="15" x14ac:dyDescent="0.25">
      <c r="A27" s="180"/>
      <c r="B27" s="181"/>
      <c r="C27" s="182"/>
      <c r="D27" s="180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2"/>
      <c r="S27" s="188"/>
      <c r="T27" s="189"/>
      <c r="U27" s="189"/>
      <c r="V27" s="189"/>
      <c r="W27" s="189"/>
      <c r="X27" s="188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8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</row>
    <row r="28" spans="1:123" s="16" customFormat="1" ht="15" x14ac:dyDescent="0.25">
      <c r="A28" s="180"/>
      <c r="B28" s="181"/>
      <c r="C28" s="182"/>
      <c r="D28" s="180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2"/>
      <c r="S28" s="188"/>
      <c r="T28" s="189"/>
      <c r="U28" s="189"/>
      <c r="V28" s="189"/>
      <c r="W28" s="189"/>
      <c r="X28" s="188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8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</row>
    <row r="29" spans="1:123" s="16" customFormat="1" ht="15" x14ac:dyDescent="0.25">
      <c r="A29" s="180"/>
      <c r="B29" s="181"/>
      <c r="C29" s="182"/>
      <c r="D29" s="180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2"/>
      <c r="S29" s="188"/>
      <c r="T29" s="189"/>
      <c r="U29" s="189"/>
      <c r="V29" s="189"/>
      <c r="W29" s="189"/>
      <c r="X29" s="188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8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</row>
    <row r="30" spans="1:123" s="16" customFormat="1" ht="15" x14ac:dyDescent="0.25">
      <c r="A30" s="180"/>
      <c r="B30" s="181"/>
      <c r="C30" s="182"/>
      <c r="D30" s="180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2"/>
      <c r="S30" s="188"/>
      <c r="T30" s="189"/>
      <c r="U30" s="189"/>
      <c r="V30" s="189"/>
      <c r="W30" s="189"/>
      <c r="X30" s="188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8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</row>
    <row r="31" spans="1:123" s="16" customFormat="1" ht="15" x14ac:dyDescent="0.25">
      <c r="A31" s="202"/>
      <c r="B31" s="203"/>
      <c r="C31" s="204"/>
      <c r="D31" s="202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4"/>
      <c r="S31" s="188"/>
      <c r="T31" s="189"/>
      <c r="U31" s="189"/>
      <c r="V31" s="189"/>
      <c r="W31" s="189"/>
      <c r="X31" s="188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8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</row>
    <row r="32" spans="1:123" s="16" customFormat="1" ht="15" x14ac:dyDescent="0.25">
      <c r="A32" s="179">
        <v>1</v>
      </c>
      <c r="B32" s="179"/>
      <c r="C32" s="179"/>
      <c r="D32" s="179">
        <v>2</v>
      </c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>
        <v>3</v>
      </c>
      <c r="T32" s="179"/>
      <c r="U32" s="179"/>
      <c r="V32" s="179"/>
      <c r="W32" s="179"/>
      <c r="X32" s="179">
        <v>4</v>
      </c>
      <c r="Y32" s="179"/>
      <c r="Z32" s="179"/>
      <c r="AA32" s="179"/>
      <c r="AB32" s="179"/>
      <c r="AC32" s="179">
        <v>5</v>
      </c>
      <c r="AD32" s="179"/>
      <c r="AE32" s="179"/>
      <c r="AF32" s="179"/>
      <c r="AG32" s="179"/>
      <c r="AH32" s="179">
        <v>6</v>
      </c>
      <c r="AI32" s="179"/>
      <c r="AJ32" s="179"/>
      <c r="AK32" s="179"/>
      <c r="AL32" s="179"/>
      <c r="AM32" s="179">
        <v>7</v>
      </c>
      <c r="AN32" s="179"/>
      <c r="AO32" s="179"/>
      <c r="AP32" s="179"/>
      <c r="AQ32" s="179"/>
      <c r="AR32" s="179">
        <v>8</v>
      </c>
      <c r="AS32" s="179"/>
      <c r="AT32" s="179"/>
      <c r="AU32" s="179"/>
      <c r="AV32" s="179"/>
      <c r="AW32" s="179">
        <v>9</v>
      </c>
      <c r="AX32" s="179"/>
      <c r="AY32" s="179"/>
      <c r="AZ32" s="179"/>
      <c r="BA32" s="179"/>
      <c r="BB32" s="179">
        <v>10</v>
      </c>
      <c r="BC32" s="179"/>
      <c r="BD32" s="179"/>
      <c r="BE32" s="179"/>
      <c r="BF32" s="179"/>
      <c r="BG32" s="179">
        <v>11</v>
      </c>
      <c r="BH32" s="179"/>
      <c r="BI32" s="179"/>
      <c r="BJ32" s="179"/>
      <c r="BK32" s="179"/>
      <c r="BL32" s="179">
        <v>12</v>
      </c>
      <c r="BM32" s="179"/>
      <c r="BN32" s="179"/>
      <c r="BO32" s="179"/>
      <c r="BP32" s="179"/>
      <c r="BQ32" s="179">
        <v>13</v>
      </c>
      <c r="BR32" s="179"/>
      <c r="BS32" s="179"/>
      <c r="BT32" s="179"/>
      <c r="BU32" s="179"/>
      <c r="BV32" s="179">
        <v>14</v>
      </c>
      <c r="BW32" s="179"/>
      <c r="BX32" s="179"/>
      <c r="BY32" s="179"/>
      <c r="BZ32" s="179"/>
      <c r="CA32" s="179">
        <v>15</v>
      </c>
      <c r="CB32" s="179"/>
      <c r="CC32" s="179"/>
      <c r="CD32" s="179"/>
      <c r="CE32" s="179"/>
      <c r="CF32" s="179">
        <v>16</v>
      </c>
      <c r="CG32" s="179"/>
      <c r="CH32" s="179"/>
      <c r="CI32" s="179"/>
      <c r="CJ32" s="179"/>
      <c r="CK32" s="179">
        <v>17</v>
      </c>
      <c r="CL32" s="179"/>
      <c r="CM32" s="179"/>
      <c r="CN32" s="179"/>
      <c r="CO32" s="179"/>
      <c r="CP32" s="179">
        <v>18</v>
      </c>
      <c r="CQ32" s="179"/>
      <c r="CR32" s="179"/>
      <c r="CS32" s="179"/>
      <c r="CT32" s="179"/>
      <c r="CU32" s="179">
        <v>19</v>
      </c>
      <c r="CV32" s="179"/>
      <c r="CW32" s="179"/>
      <c r="CX32" s="179"/>
      <c r="CY32" s="179"/>
      <c r="CZ32" s="179">
        <v>20</v>
      </c>
      <c r="DA32" s="179"/>
      <c r="DB32" s="179"/>
      <c r="DC32" s="179"/>
      <c r="DD32" s="179"/>
      <c r="DE32" s="179">
        <v>21</v>
      </c>
      <c r="DF32" s="179"/>
      <c r="DG32" s="179"/>
      <c r="DH32" s="179"/>
      <c r="DI32" s="179"/>
      <c r="DJ32" s="179">
        <v>22</v>
      </c>
      <c r="DK32" s="179"/>
      <c r="DL32" s="179"/>
      <c r="DM32" s="179"/>
      <c r="DN32" s="179"/>
      <c r="DO32" s="179">
        <v>23</v>
      </c>
      <c r="DP32" s="179"/>
      <c r="DQ32" s="179"/>
      <c r="DR32" s="179"/>
      <c r="DS32" s="179"/>
    </row>
    <row r="33" spans="1:123" s="16" customFormat="1" ht="33" customHeight="1" x14ac:dyDescent="0.25">
      <c r="A33" s="199">
        <v>1</v>
      </c>
      <c r="B33" s="200"/>
      <c r="C33" s="201"/>
      <c r="D33" s="238" t="s">
        <v>174</v>
      </c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40"/>
      <c r="S33" s="241" t="s">
        <v>181</v>
      </c>
      <c r="T33" s="242"/>
      <c r="U33" s="242"/>
      <c r="V33" s="242"/>
      <c r="W33" s="243"/>
      <c r="X33" s="170">
        <f>475+AC33</f>
        <v>1117</v>
      </c>
      <c r="Y33" s="170"/>
      <c r="Z33" s="170"/>
      <c r="AA33" s="170"/>
      <c r="AB33" s="170"/>
      <c r="AC33" s="170">
        <v>642</v>
      </c>
      <c r="AD33" s="170"/>
      <c r="AE33" s="170"/>
      <c r="AF33" s="170"/>
      <c r="AG33" s="170"/>
      <c r="AH33" s="171">
        <f>114+361+AM33</f>
        <v>1063</v>
      </c>
      <c r="AI33" s="171"/>
      <c r="AJ33" s="171"/>
      <c r="AK33" s="171"/>
      <c r="AL33" s="171"/>
      <c r="AM33" s="171">
        <v>588</v>
      </c>
      <c r="AN33" s="171"/>
      <c r="AO33" s="171"/>
      <c r="AP33" s="171"/>
      <c r="AQ33" s="171"/>
      <c r="AR33" s="244">
        <v>1500</v>
      </c>
      <c r="AS33" s="245"/>
      <c r="AT33" s="245"/>
      <c r="AU33" s="245"/>
      <c r="AV33" s="246"/>
      <c r="AW33" s="244">
        <v>184.5</v>
      </c>
      <c r="AX33" s="245"/>
      <c r="AY33" s="245"/>
      <c r="AZ33" s="245"/>
      <c r="BA33" s="246"/>
      <c r="BB33" s="247">
        <v>5.0149900000000001</v>
      </c>
      <c r="BC33" s="248"/>
      <c r="BD33" s="248"/>
      <c r="BE33" s="248"/>
      <c r="BF33" s="249"/>
      <c r="BG33" s="170">
        <v>500</v>
      </c>
      <c r="BH33" s="170"/>
      <c r="BI33" s="170"/>
      <c r="BJ33" s="170"/>
      <c r="BK33" s="170"/>
      <c r="BL33" s="170">
        <v>61.5</v>
      </c>
      <c r="BM33" s="170"/>
      <c r="BN33" s="170"/>
      <c r="BO33" s="170"/>
      <c r="BP33" s="170"/>
      <c r="BQ33" s="172">
        <v>1.73628</v>
      </c>
      <c r="BR33" s="172"/>
      <c r="BS33" s="172"/>
      <c r="BT33" s="172"/>
      <c r="BU33" s="172"/>
      <c r="BV33" s="170">
        <f>499.54+500.4+CK33</f>
        <v>1523.6478985743552</v>
      </c>
      <c r="BW33" s="170"/>
      <c r="BX33" s="170"/>
      <c r="BY33" s="170"/>
      <c r="BZ33" s="170"/>
      <c r="CA33" s="170">
        <f>61.44+61.54+CP33</f>
        <v>187.39607152464566</v>
      </c>
      <c r="CB33" s="170"/>
      <c r="CC33" s="170"/>
      <c r="CD33" s="170"/>
      <c r="CE33" s="170"/>
      <c r="CF33" s="170">
        <f>1.607+1.738+CU33</f>
        <v>5.1636071002733619</v>
      </c>
      <c r="CG33" s="170"/>
      <c r="CH33" s="170"/>
      <c r="CI33" s="170"/>
      <c r="CJ33" s="170"/>
      <c r="CK33" s="244">
        <f>BG33/14532287.58*15221347.58</f>
        <v>523.707898574355</v>
      </c>
      <c r="CL33" s="245"/>
      <c r="CM33" s="245"/>
      <c r="CN33" s="245"/>
      <c r="CO33" s="246"/>
      <c r="CP33" s="244">
        <f>BL33/14532287.58*15221347.58</f>
        <v>64.416071524645673</v>
      </c>
      <c r="CQ33" s="245"/>
      <c r="CR33" s="245"/>
      <c r="CS33" s="245"/>
      <c r="CT33" s="246"/>
      <c r="CU33" s="244">
        <f>BQ33/14532287.58*15221347.58</f>
        <v>1.8186071002733624</v>
      </c>
      <c r="CV33" s="245"/>
      <c r="CW33" s="245"/>
      <c r="CX33" s="245"/>
      <c r="CY33" s="246"/>
      <c r="CZ33" s="173">
        <f>5.94597183+DE33</f>
        <v>16.472451830000001</v>
      </c>
      <c r="DA33" s="174"/>
      <c r="DB33" s="174"/>
      <c r="DC33" s="174"/>
      <c r="DD33" s="175"/>
      <c r="DE33" s="173">
        <v>10.526479999999999</v>
      </c>
      <c r="DF33" s="174"/>
      <c r="DG33" s="174"/>
      <c r="DH33" s="174"/>
      <c r="DI33" s="175"/>
      <c r="DJ33" s="173">
        <f>5.924822+DO33</f>
        <v>16.950423440369953</v>
      </c>
      <c r="DK33" s="174"/>
      <c r="DL33" s="174"/>
      <c r="DM33" s="174"/>
      <c r="DN33" s="175"/>
      <c r="DO33" s="183">
        <f>DE33/14532287.58*15221347.58</f>
        <v>11.025601440369954</v>
      </c>
      <c r="DP33" s="184"/>
      <c r="DQ33" s="184"/>
      <c r="DR33" s="184"/>
      <c r="DS33" s="185"/>
    </row>
    <row r="34" spans="1:123" s="16" customFormat="1" ht="24" customHeight="1" x14ac:dyDescent="0.25">
      <c r="A34" s="198" t="s">
        <v>175</v>
      </c>
      <c r="B34" s="161"/>
      <c r="C34" s="161"/>
      <c r="D34" s="250" t="s">
        <v>176</v>
      </c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41" t="s">
        <v>181</v>
      </c>
      <c r="T34" s="242"/>
      <c r="U34" s="242"/>
      <c r="V34" s="242"/>
      <c r="W34" s="243"/>
      <c r="X34" s="170">
        <f>32+AC34</f>
        <v>51</v>
      </c>
      <c r="Y34" s="170"/>
      <c r="Z34" s="170"/>
      <c r="AA34" s="170"/>
      <c r="AB34" s="170"/>
      <c r="AC34" s="170">
        <v>19</v>
      </c>
      <c r="AD34" s="170"/>
      <c r="AE34" s="170"/>
      <c r="AF34" s="170"/>
      <c r="AG34" s="170"/>
      <c r="AH34" s="171">
        <f>20+12+AM34</f>
        <v>51</v>
      </c>
      <c r="AI34" s="171"/>
      <c r="AJ34" s="171"/>
      <c r="AK34" s="171"/>
      <c r="AL34" s="171"/>
      <c r="AM34" s="171">
        <v>19</v>
      </c>
      <c r="AN34" s="171"/>
      <c r="AO34" s="171"/>
      <c r="AP34" s="171"/>
      <c r="AQ34" s="171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2"/>
      <c r="BR34" s="172"/>
      <c r="BS34" s="172"/>
      <c r="BT34" s="172"/>
      <c r="BU34" s="172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3"/>
      <c r="DK34" s="174"/>
      <c r="DL34" s="174"/>
      <c r="DM34" s="174"/>
      <c r="DN34" s="175"/>
      <c r="DO34" s="173"/>
      <c r="DP34" s="174"/>
      <c r="DQ34" s="174"/>
      <c r="DR34" s="174"/>
      <c r="DS34" s="175"/>
    </row>
    <row r="35" spans="1:123" s="16" customFormat="1" ht="24" customHeight="1" x14ac:dyDescent="0.25">
      <c r="A35" s="168">
        <v>2</v>
      </c>
      <c r="B35" s="168"/>
      <c r="C35" s="168"/>
      <c r="D35" s="250" t="s">
        <v>177</v>
      </c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170" t="s">
        <v>181</v>
      </c>
      <c r="T35" s="170"/>
      <c r="U35" s="170"/>
      <c r="V35" s="170"/>
      <c r="W35" s="170"/>
      <c r="X35" s="170">
        <f>81+AC35</f>
        <v>81</v>
      </c>
      <c r="Y35" s="170"/>
      <c r="Z35" s="170"/>
      <c r="AA35" s="170"/>
      <c r="AB35" s="170"/>
      <c r="AC35" s="170">
        <v>0</v>
      </c>
      <c r="AD35" s="170"/>
      <c r="AE35" s="170"/>
      <c r="AF35" s="170"/>
      <c r="AG35" s="170"/>
      <c r="AH35" s="171">
        <f>31+50+AM35</f>
        <v>81</v>
      </c>
      <c r="AI35" s="171"/>
      <c r="AJ35" s="171"/>
      <c r="AK35" s="171"/>
      <c r="AL35" s="171"/>
      <c r="AM35" s="171">
        <v>0</v>
      </c>
      <c r="AN35" s="171"/>
      <c r="AO35" s="171"/>
      <c r="AP35" s="171"/>
      <c r="AQ35" s="171"/>
      <c r="AR35" s="170">
        <v>1500</v>
      </c>
      <c r="AS35" s="170"/>
      <c r="AT35" s="170"/>
      <c r="AU35" s="170"/>
      <c r="AV35" s="170"/>
      <c r="AW35" s="170">
        <v>184.5</v>
      </c>
      <c r="AX35" s="170"/>
      <c r="AY35" s="170"/>
      <c r="AZ35" s="170"/>
      <c r="BA35" s="170"/>
      <c r="BB35" s="251">
        <v>5.0149999999999997</v>
      </c>
      <c r="BC35" s="251"/>
      <c r="BD35" s="251"/>
      <c r="BE35" s="251"/>
      <c r="BF35" s="251"/>
      <c r="BG35" s="170">
        <v>500</v>
      </c>
      <c r="BH35" s="170"/>
      <c r="BI35" s="170"/>
      <c r="BJ35" s="170"/>
      <c r="BK35" s="170"/>
      <c r="BL35" s="170">
        <v>61.5</v>
      </c>
      <c r="BM35" s="170"/>
      <c r="BN35" s="170"/>
      <c r="BO35" s="170"/>
      <c r="BP35" s="170"/>
      <c r="BQ35" s="172">
        <v>1.73628</v>
      </c>
      <c r="BR35" s="172"/>
      <c r="BS35" s="172"/>
      <c r="BT35" s="172"/>
      <c r="BU35" s="172"/>
      <c r="BV35" s="170">
        <f>499.54+500.4+CK35</f>
        <v>1523.6478985743552</v>
      </c>
      <c r="BW35" s="170"/>
      <c r="BX35" s="170"/>
      <c r="BY35" s="170"/>
      <c r="BZ35" s="170"/>
      <c r="CA35" s="170">
        <f>61.44+61.54+CP35</f>
        <v>187.39607152464566</v>
      </c>
      <c r="CB35" s="170"/>
      <c r="CC35" s="170"/>
      <c r="CD35" s="170"/>
      <c r="CE35" s="170"/>
      <c r="CF35" s="170">
        <f>1.607+1.738+CU35</f>
        <v>5.1636071002733619</v>
      </c>
      <c r="CG35" s="170"/>
      <c r="CH35" s="170"/>
      <c r="CI35" s="170"/>
      <c r="CJ35" s="170"/>
      <c r="CK35" s="244">
        <f>BG35/14532287.58*15221347.58</f>
        <v>523.707898574355</v>
      </c>
      <c r="CL35" s="245"/>
      <c r="CM35" s="245"/>
      <c r="CN35" s="245"/>
      <c r="CO35" s="246"/>
      <c r="CP35" s="244">
        <f>BL35/14532287.58*15221347.58</f>
        <v>64.416071524645673</v>
      </c>
      <c r="CQ35" s="245"/>
      <c r="CR35" s="245"/>
      <c r="CS35" s="245"/>
      <c r="CT35" s="246"/>
      <c r="CU35" s="244">
        <f>BQ35/14532287.58*15221347.58</f>
        <v>1.8186071002733624</v>
      </c>
      <c r="CV35" s="245"/>
      <c r="CW35" s="245"/>
      <c r="CX35" s="245"/>
      <c r="CY35" s="246"/>
      <c r="CZ35" s="172">
        <v>1.1212259200000001</v>
      </c>
      <c r="DA35" s="172"/>
      <c r="DB35" s="172"/>
      <c r="DC35" s="172"/>
      <c r="DD35" s="172"/>
      <c r="DE35" s="172">
        <v>0</v>
      </c>
      <c r="DF35" s="172"/>
      <c r="DG35" s="172"/>
      <c r="DH35" s="172"/>
      <c r="DI35" s="172"/>
      <c r="DJ35" s="173">
        <f>1.114172+DO35</f>
        <v>1.1141719999999999</v>
      </c>
      <c r="DK35" s="174"/>
      <c r="DL35" s="174"/>
      <c r="DM35" s="174"/>
      <c r="DN35" s="175"/>
      <c r="DO35" s="183"/>
      <c r="DP35" s="184"/>
      <c r="DQ35" s="184"/>
      <c r="DR35" s="184"/>
      <c r="DS35" s="185"/>
    </row>
    <row r="36" spans="1:123" s="16" customFormat="1" ht="50.25" customHeight="1" x14ac:dyDescent="0.25">
      <c r="A36" s="168">
        <v>3</v>
      </c>
      <c r="B36" s="168"/>
      <c r="C36" s="168"/>
      <c r="D36" s="238" t="s">
        <v>178</v>
      </c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40"/>
      <c r="S36" s="170" t="s">
        <v>181</v>
      </c>
      <c r="T36" s="170"/>
      <c r="U36" s="170"/>
      <c r="V36" s="170"/>
      <c r="W36" s="170"/>
      <c r="X36" s="170">
        <f>1603+AC36</f>
        <v>1870</v>
      </c>
      <c r="Y36" s="170"/>
      <c r="Z36" s="170"/>
      <c r="AA36" s="170"/>
      <c r="AB36" s="170"/>
      <c r="AC36" s="170">
        <v>267</v>
      </c>
      <c r="AD36" s="170"/>
      <c r="AE36" s="170"/>
      <c r="AF36" s="170"/>
      <c r="AG36" s="170"/>
      <c r="AH36" s="171">
        <f>1377+642+AM36</f>
        <v>2285</v>
      </c>
      <c r="AI36" s="170"/>
      <c r="AJ36" s="170"/>
      <c r="AK36" s="170"/>
      <c r="AL36" s="170"/>
      <c r="AM36" s="171">
        <v>266</v>
      </c>
      <c r="AN36" s="171"/>
      <c r="AO36" s="171"/>
      <c r="AP36" s="171"/>
      <c r="AQ36" s="171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2">
        <f>23.73425607+DE36</f>
        <v>27.740066070000001</v>
      </c>
      <c r="DA36" s="172"/>
      <c r="DB36" s="172"/>
      <c r="DC36" s="172"/>
      <c r="DD36" s="172"/>
      <c r="DE36" s="172">
        <v>4.0058100000000003</v>
      </c>
      <c r="DF36" s="172"/>
      <c r="DG36" s="172"/>
      <c r="DH36" s="172"/>
      <c r="DI36" s="172"/>
      <c r="DJ36" s="173">
        <f>23.468135+DO36</f>
        <v>27.663883674376276</v>
      </c>
      <c r="DK36" s="174"/>
      <c r="DL36" s="174"/>
      <c r="DM36" s="174"/>
      <c r="DN36" s="175"/>
      <c r="DO36" s="183">
        <f>DE36/14532287.58*15221347.58</f>
        <v>4.1957486743762749</v>
      </c>
      <c r="DP36" s="184"/>
      <c r="DQ36" s="184"/>
      <c r="DR36" s="184"/>
      <c r="DS36" s="185"/>
    </row>
    <row r="37" spans="1:123" s="16" customFormat="1" ht="24.75" customHeight="1" x14ac:dyDescent="0.25">
      <c r="A37" s="169" t="s">
        <v>179</v>
      </c>
      <c r="B37" s="168"/>
      <c r="C37" s="168"/>
      <c r="D37" s="250" t="s">
        <v>176</v>
      </c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170" t="s">
        <v>181</v>
      </c>
      <c r="T37" s="170"/>
      <c r="U37" s="170"/>
      <c r="V37" s="170"/>
      <c r="W37" s="170"/>
      <c r="X37" s="170">
        <f>12+AC37</f>
        <v>15</v>
      </c>
      <c r="Y37" s="170"/>
      <c r="Z37" s="170"/>
      <c r="AA37" s="170"/>
      <c r="AB37" s="170"/>
      <c r="AC37" s="170">
        <f>[1]Лист1!$G$23</f>
        <v>3</v>
      </c>
      <c r="AD37" s="170"/>
      <c r="AE37" s="170"/>
      <c r="AF37" s="170"/>
      <c r="AG37" s="170"/>
      <c r="AH37" s="171">
        <f>0+10+AM37</f>
        <v>13</v>
      </c>
      <c r="AI37" s="171"/>
      <c r="AJ37" s="171"/>
      <c r="AK37" s="171"/>
      <c r="AL37" s="171"/>
      <c r="AM37" s="171">
        <v>3</v>
      </c>
      <c r="AN37" s="171"/>
      <c r="AO37" s="171"/>
      <c r="AP37" s="171"/>
      <c r="AQ37" s="171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0"/>
    </row>
    <row r="38" spans="1:123" s="16" customFormat="1" ht="50.25" customHeight="1" x14ac:dyDescent="0.25">
      <c r="A38" s="168">
        <v>4</v>
      </c>
      <c r="B38" s="168"/>
      <c r="C38" s="168"/>
      <c r="D38" s="238" t="s">
        <v>180</v>
      </c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40"/>
      <c r="S38" s="252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4"/>
    </row>
    <row r="39" spans="1:123" s="16" customFormat="1" ht="15" x14ac:dyDescent="0.25"/>
    <row r="40" spans="1:123" s="16" customFormat="1" ht="15" x14ac:dyDescent="0.25"/>
    <row r="41" spans="1:123" s="16" customFormat="1" ht="15" x14ac:dyDescent="0.25">
      <c r="R41" s="19">
        <f>1.47631943/18.39551119*18.09236333</f>
        <v>1.4519905015316132</v>
      </c>
    </row>
    <row r="42" spans="1:123" s="16" customFormat="1" ht="15" x14ac:dyDescent="0.25">
      <c r="R42" s="19">
        <f>0.45672592/18.39551119*18.09236333</f>
        <v>0.44919932920159933</v>
      </c>
    </row>
    <row r="43" spans="1:123" s="16" customFormat="1" ht="15" x14ac:dyDescent="0.25">
      <c r="R43" s="19">
        <f>16.46246584/18.39551119*18.09236333</f>
        <v>16.191173499266789</v>
      </c>
    </row>
    <row r="44" spans="1:123" s="16" customFormat="1" ht="15" x14ac:dyDescent="0.25"/>
    <row r="45" spans="1:123" s="16" customFormat="1" ht="15" x14ac:dyDescent="0.25"/>
    <row r="46" spans="1:123" s="16" customFormat="1" ht="15" x14ac:dyDescent="0.25"/>
    <row r="47" spans="1:123" s="16" customFormat="1" ht="15" x14ac:dyDescent="0.25"/>
    <row r="48" spans="1:123" s="16" customFormat="1" ht="15" x14ac:dyDescent="0.25"/>
    <row r="49" s="16" customFormat="1" ht="15" x14ac:dyDescent="0.25"/>
    <row r="50" s="16" customFormat="1" ht="15" x14ac:dyDescent="0.25"/>
    <row r="51" s="16" customFormat="1" ht="15" x14ac:dyDescent="0.25"/>
    <row r="52" s="16" customFormat="1" ht="15" x14ac:dyDescent="0.25"/>
    <row r="53" s="16" customFormat="1" ht="15" x14ac:dyDescent="0.25"/>
    <row r="54" s="16" customFormat="1" ht="15" x14ac:dyDescent="0.25"/>
    <row r="55" s="16" customFormat="1" ht="15" x14ac:dyDescent="0.25"/>
    <row r="56" s="16" customFormat="1" ht="15" x14ac:dyDescent="0.25"/>
    <row r="57" s="16" customFormat="1" ht="15" x14ac:dyDescent="0.25"/>
    <row r="58" s="16" customFormat="1" ht="15" x14ac:dyDescent="0.25"/>
    <row r="59" s="16" customFormat="1" ht="15" x14ac:dyDescent="0.25"/>
    <row r="60" s="16" customFormat="1" ht="15" x14ac:dyDescent="0.25"/>
    <row r="61" s="16" customFormat="1" ht="15" x14ac:dyDescent="0.25"/>
    <row r="62" s="16" customFormat="1" ht="15" x14ac:dyDescent="0.25"/>
    <row r="63" s="16" customFormat="1" ht="15" x14ac:dyDescent="0.25"/>
    <row r="64" s="16" customFormat="1" ht="15" x14ac:dyDescent="0.25"/>
    <row r="65" s="16" customFormat="1" ht="15" x14ac:dyDescent="0.25"/>
    <row r="66" s="16" customFormat="1" ht="15" x14ac:dyDescent="0.25"/>
    <row r="67" s="16" customFormat="1" ht="15" x14ac:dyDescent="0.25"/>
    <row r="68" s="16" customFormat="1" ht="15" x14ac:dyDescent="0.25"/>
    <row r="69" s="16" customFormat="1" ht="15" x14ac:dyDescent="0.25"/>
    <row r="70" s="16" customFormat="1" ht="15" x14ac:dyDescent="0.25"/>
    <row r="71" s="16" customFormat="1" ht="15" x14ac:dyDescent="0.25"/>
    <row r="72" s="16" customFormat="1" ht="15" x14ac:dyDescent="0.25"/>
    <row r="73" s="16" customFormat="1" ht="15" x14ac:dyDescent="0.25"/>
    <row r="74" s="16" customFormat="1" ht="15" x14ac:dyDescent="0.25"/>
    <row r="75" s="16" customFormat="1" ht="15" x14ac:dyDescent="0.25"/>
    <row r="76" s="16" customFormat="1" ht="15" x14ac:dyDescent="0.25"/>
    <row r="77" s="16" customFormat="1" ht="15" x14ac:dyDescent="0.25"/>
    <row r="78" s="16" customFormat="1" ht="15" x14ac:dyDescent="0.25"/>
    <row r="79" s="16" customFormat="1" ht="15" x14ac:dyDescent="0.25"/>
    <row r="80" s="16" customFormat="1" ht="15" x14ac:dyDescent="0.25"/>
    <row r="81" s="16" customFormat="1" ht="15" x14ac:dyDescent="0.25"/>
    <row r="82" s="16" customFormat="1" ht="15" x14ac:dyDescent="0.25"/>
    <row r="83" s="16" customFormat="1" ht="15" x14ac:dyDescent="0.25"/>
    <row r="84" s="16" customFormat="1" ht="15" x14ac:dyDescent="0.25"/>
    <row r="85" s="16" customFormat="1" ht="15" x14ac:dyDescent="0.25"/>
    <row r="86" s="16" customFormat="1" ht="15" x14ac:dyDescent="0.25"/>
    <row r="87" s="16" customFormat="1" ht="15" x14ac:dyDescent="0.25"/>
    <row r="88" s="16" customFormat="1" ht="15" x14ac:dyDescent="0.25"/>
    <row r="89" s="16" customFormat="1" ht="15" x14ac:dyDescent="0.25"/>
    <row r="90" s="16" customFormat="1" ht="15" x14ac:dyDescent="0.25"/>
    <row r="91" s="16" customFormat="1" ht="15" x14ac:dyDescent="0.25"/>
    <row r="92" s="16" customFormat="1" ht="15" x14ac:dyDescent="0.25"/>
    <row r="93" s="16" customFormat="1" ht="15" x14ac:dyDescent="0.25"/>
    <row r="94" s="16" customFormat="1" ht="15" x14ac:dyDescent="0.25"/>
    <row r="95" s="16" customFormat="1" ht="15" x14ac:dyDescent="0.25"/>
    <row r="96" s="16" customFormat="1" ht="15" x14ac:dyDescent="0.25"/>
    <row r="97" s="16" customFormat="1" ht="15" x14ac:dyDescent="0.25"/>
    <row r="98" s="16" customFormat="1" ht="15" x14ac:dyDescent="0.25"/>
    <row r="99" s="16" customFormat="1" ht="15" x14ac:dyDescent="0.25"/>
    <row r="100" s="16" customFormat="1" ht="15" x14ac:dyDescent="0.25"/>
    <row r="101" s="16" customFormat="1" ht="15" x14ac:dyDescent="0.25"/>
    <row r="102" s="16" customFormat="1" ht="15" x14ac:dyDescent="0.25"/>
    <row r="103" s="16" customFormat="1" ht="15" x14ac:dyDescent="0.25"/>
    <row r="104" s="16" customFormat="1" ht="15" x14ac:dyDescent="0.25"/>
    <row r="105" s="16" customFormat="1" ht="15" x14ac:dyDescent="0.25"/>
    <row r="106" s="16" customFormat="1" ht="15" x14ac:dyDescent="0.25"/>
    <row r="107" s="16" customFormat="1" ht="15" x14ac:dyDescent="0.25"/>
    <row r="108" s="16" customFormat="1" ht="15" x14ac:dyDescent="0.25"/>
    <row r="109" s="16" customFormat="1" ht="15" x14ac:dyDescent="0.25"/>
    <row r="110" s="16" customFormat="1" ht="15" x14ac:dyDescent="0.25"/>
    <row r="111" s="16" customFormat="1" ht="15" x14ac:dyDescent="0.25"/>
    <row r="112" s="16" customFormat="1" ht="15" x14ac:dyDescent="0.25"/>
    <row r="113" s="16" customFormat="1" ht="15" x14ac:dyDescent="0.25"/>
    <row r="114" s="16" customFormat="1" ht="15" x14ac:dyDescent="0.25"/>
    <row r="115" s="16" customFormat="1" ht="15" x14ac:dyDescent="0.25"/>
    <row r="116" s="16" customFormat="1" ht="15" x14ac:dyDescent="0.25"/>
    <row r="117" s="16" customFormat="1" ht="15" x14ac:dyDescent="0.25"/>
    <row r="118" s="16" customFormat="1" ht="15" x14ac:dyDescent="0.25"/>
    <row r="119" s="16" customFormat="1" ht="15" x14ac:dyDescent="0.25"/>
    <row r="120" s="16" customFormat="1" ht="15" x14ac:dyDescent="0.25"/>
    <row r="121" s="16" customFormat="1" ht="15" x14ac:dyDescent="0.25"/>
    <row r="122" s="16" customFormat="1" ht="15" x14ac:dyDescent="0.25"/>
    <row r="123" s="16" customFormat="1" ht="15" x14ac:dyDescent="0.25"/>
    <row r="124" s="16" customFormat="1" ht="15" x14ac:dyDescent="0.25"/>
    <row r="125" s="16" customFormat="1" ht="15" x14ac:dyDescent="0.25"/>
    <row r="126" s="16" customFormat="1" ht="15" x14ac:dyDescent="0.25"/>
    <row r="127" s="16" customFormat="1" ht="15" x14ac:dyDescent="0.25"/>
    <row r="128" s="16" customFormat="1" ht="15" x14ac:dyDescent="0.25"/>
    <row r="129" s="16" customFormat="1" ht="15" x14ac:dyDescent="0.25"/>
    <row r="130" s="16" customFormat="1" ht="15" x14ac:dyDescent="0.25"/>
    <row r="131" s="16" customFormat="1" ht="15" x14ac:dyDescent="0.25"/>
    <row r="132" s="16" customFormat="1" ht="15" x14ac:dyDescent="0.25"/>
    <row r="133" s="16" customFormat="1" ht="15" x14ac:dyDescent="0.25"/>
    <row r="134" s="16" customFormat="1" ht="15" x14ac:dyDescent="0.25"/>
    <row r="135" s="16" customFormat="1" ht="15" x14ac:dyDescent="0.25"/>
    <row r="136" s="16" customFormat="1" ht="15" x14ac:dyDescent="0.25"/>
    <row r="137" s="16" customFormat="1" ht="15" x14ac:dyDescent="0.25"/>
    <row r="138" s="16" customFormat="1" ht="15" x14ac:dyDescent="0.25"/>
    <row r="139" s="16" customFormat="1" ht="15" x14ac:dyDescent="0.25"/>
    <row r="140" s="16" customFormat="1" ht="15" x14ac:dyDescent="0.25"/>
    <row r="141" s="16" customFormat="1" ht="15" x14ac:dyDescent="0.25"/>
    <row r="142" s="16" customFormat="1" ht="15" x14ac:dyDescent="0.25"/>
    <row r="143" s="16" customFormat="1" ht="15" x14ac:dyDescent="0.25"/>
    <row r="144" s="16" customFormat="1" ht="15" x14ac:dyDescent="0.25"/>
    <row r="145" s="16" customFormat="1" ht="15" x14ac:dyDescent="0.25"/>
    <row r="146" s="16" customFormat="1" ht="15" x14ac:dyDescent="0.25"/>
    <row r="147" s="16" customFormat="1" ht="15" x14ac:dyDescent="0.25"/>
    <row r="148" s="16" customFormat="1" ht="15" x14ac:dyDescent="0.25"/>
    <row r="149" s="16" customFormat="1" ht="15" x14ac:dyDescent="0.25"/>
    <row r="150" s="16" customFormat="1" ht="15" x14ac:dyDescent="0.25"/>
    <row r="151" s="16" customFormat="1" ht="15" x14ac:dyDescent="0.25"/>
    <row r="152" s="16" customFormat="1" ht="15" x14ac:dyDescent="0.25"/>
    <row r="153" s="16" customFormat="1" ht="15" x14ac:dyDescent="0.25"/>
    <row r="154" s="16" customFormat="1" ht="15" x14ac:dyDescent="0.25"/>
    <row r="155" s="16" customFormat="1" ht="15" x14ac:dyDescent="0.25"/>
    <row r="156" s="16" customFormat="1" ht="15" x14ac:dyDescent="0.25"/>
    <row r="157" s="16" customFormat="1" ht="15" x14ac:dyDescent="0.25"/>
    <row r="158" s="16" customFormat="1" ht="15" x14ac:dyDescent="0.25"/>
    <row r="159" s="16" customFormat="1" ht="15" x14ac:dyDescent="0.25"/>
    <row r="160" s="16" customFormat="1" ht="15" x14ac:dyDescent="0.25"/>
    <row r="161" s="16" customFormat="1" ht="15" x14ac:dyDescent="0.25"/>
    <row r="162" s="16" customFormat="1" ht="15" x14ac:dyDescent="0.25"/>
    <row r="163" s="16" customFormat="1" ht="15" x14ac:dyDescent="0.25"/>
    <row r="164" s="16" customFormat="1" ht="15" x14ac:dyDescent="0.25"/>
    <row r="165" s="16" customFormat="1" ht="15" x14ac:dyDescent="0.25"/>
    <row r="166" s="16" customFormat="1" ht="15" x14ac:dyDescent="0.25"/>
    <row r="167" s="16" customFormat="1" ht="15" x14ac:dyDescent="0.25"/>
    <row r="168" s="16" customFormat="1" ht="15" x14ac:dyDescent="0.25"/>
    <row r="169" s="16" customFormat="1" ht="15" x14ac:dyDescent="0.25"/>
    <row r="170" s="16" customFormat="1" ht="15" x14ac:dyDescent="0.25"/>
    <row r="171" s="16" customFormat="1" ht="15" x14ac:dyDescent="0.25"/>
    <row r="172" s="16" customFormat="1" ht="15" x14ac:dyDescent="0.25"/>
    <row r="173" s="16" customFormat="1" ht="15" x14ac:dyDescent="0.25"/>
    <row r="174" s="16" customFormat="1" ht="15" x14ac:dyDescent="0.25"/>
    <row r="175" s="16" customFormat="1" ht="15" x14ac:dyDescent="0.25"/>
    <row r="176" s="16" customFormat="1" ht="15" x14ac:dyDescent="0.25"/>
    <row r="177" s="16" customFormat="1" ht="15" x14ac:dyDescent="0.25"/>
    <row r="178" s="16" customFormat="1" ht="15" x14ac:dyDescent="0.25"/>
    <row r="179" s="16" customFormat="1" ht="15" x14ac:dyDescent="0.25"/>
    <row r="180" s="16" customFormat="1" ht="15" x14ac:dyDescent="0.25"/>
    <row r="181" s="16" customFormat="1" ht="15" x14ac:dyDescent="0.25"/>
    <row r="182" s="16" customFormat="1" ht="15" x14ac:dyDescent="0.25"/>
    <row r="183" s="16" customFormat="1" ht="15" x14ac:dyDescent="0.25"/>
    <row r="184" s="16" customFormat="1" ht="15" x14ac:dyDescent="0.25"/>
    <row r="185" s="16" customFormat="1" ht="15" x14ac:dyDescent="0.25"/>
    <row r="186" s="16" customFormat="1" ht="15" x14ac:dyDescent="0.25"/>
    <row r="187" s="16" customFormat="1" ht="15" x14ac:dyDescent="0.25"/>
    <row r="188" s="16" customFormat="1" ht="15" x14ac:dyDescent="0.25"/>
    <row r="189" s="16" customFormat="1" ht="15" x14ac:dyDescent="0.25"/>
    <row r="190" s="16" customFormat="1" ht="15" x14ac:dyDescent="0.25"/>
    <row r="191" s="16" customFormat="1" ht="15" x14ac:dyDescent="0.25"/>
    <row r="192" s="16" customFormat="1" ht="15" x14ac:dyDescent="0.25"/>
    <row r="193" s="16" customFormat="1" ht="15" x14ac:dyDescent="0.25"/>
    <row r="194" s="16" customFormat="1" ht="15" x14ac:dyDescent="0.25"/>
    <row r="195" s="16" customFormat="1" ht="15" x14ac:dyDescent="0.25"/>
    <row r="196" s="16" customFormat="1" ht="15" x14ac:dyDescent="0.25"/>
    <row r="197" s="16" customFormat="1" ht="15" x14ac:dyDescent="0.25"/>
    <row r="198" s="16" customFormat="1" ht="15" x14ac:dyDescent="0.25"/>
  </sheetData>
  <mergeCells count="228">
    <mergeCell ref="CZ15:DS15"/>
    <mergeCell ref="AR14:CY14"/>
    <mergeCell ref="BG18:BU18"/>
    <mergeCell ref="BV18:CJ18"/>
    <mergeCell ref="A10:DS10"/>
    <mergeCell ref="A11:DS11"/>
    <mergeCell ref="A14:C14"/>
    <mergeCell ref="D14:R14"/>
    <mergeCell ref="A15:C15"/>
    <mergeCell ref="D15:R15"/>
    <mergeCell ref="S14:AQ14"/>
    <mergeCell ref="CZ14:DS14"/>
    <mergeCell ref="AR16:BU16"/>
    <mergeCell ref="BV16:CY16"/>
    <mergeCell ref="AH16:AQ16"/>
    <mergeCell ref="A16:C16"/>
    <mergeCell ref="D16:R16"/>
    <mergeCell ref="X16:AG16"/>
    <mergeCell ref="AR15:CY15"/>
    <mergeCell ref="S15:AQ15"/>
    <mergeCell ref="A18:C18"/>
    <mergeCell ref="D18:R18"/>
    <mergeCell ref="A17:C17"/>
    <mergeCell ref="D17:R17"/>
    <mergeCell ref="DO17:DS31"/>
    <mergeCell ref="CK19:CY19"/>
    <mergeCell ref="A27:C27"/>
    <mergeCell ref="D27:R27"/>
    <mergeCell ref="A21:C21"/>
    <mergeCell ref="D21:R21"/>
    <mergeCell ref="D20:R20"/>
    <mergeCell ref="BG19:BU19"/>
    <mergeCell ref="CK21:CO31"/>
    <mergeCell ref="CP21:CT31"/>
    <mergeCell ref="D24:R24"/>
    <mergeCell ref="A25:C25"/>
    <mergeCell ref="D25:R25"/>
    <mergeCell ref="A31:C31"/>
    <mergeCell ref="D31:R31"/>
    <mergeCell ref="A29:C29"/>
    <mergeCell ref="CU21:CY31"/>
    <mergeCell ref="BV21:BZ31"/>
    <mergeCell ref="CA21:CE31"/>
    <mergeCell ref="A28:C28"/>
    <mergeCell ref="D28:R28"/>
    <mergeCell ref="A30:C30"/>
    <mergeCell ref="D30:R30"/>
    <mergeCell ref="A23:C23"/>
    <mergeCell ref="CF21:CJ31"/>
    <mergeCell ref="BV19:CJ19"/>
    <mergeCell ref="A19:C19"/>
    <mergeCell ref="D19:R19"/>
    <mergeCell ref="A26:C26"/>
    <mergeCell ref="D26:R26"/>
    <mergeCell ref="BG20:BU20"/>
    <mergeCell ref="A20:C20"/>
    <mergeCell ref="BV20:CJ20"/>
    <mergeCell ref="A22:C22"/>
    <mergeCell ref="D22:R22"/>
    <mergeCell ref="BL21:BP31"/>
    <mergeCell ref="BQ21:BU31"/>
    <mergeCell ref="BV32:BZ32"/>
    <mergeCell ref="CA32:CE32"/>
    <mergeCell ref="CF32:CJ32"/>
    <mergeCell ref="CK32:CO32"/>
    <mergeCell ref="CP32:CT32"/>
    <mergeCell ref="A32:C32"/>
    <mergeCell ref="D32:R32"/>
    <mergeCell ref="S32:W32"/>
    <mergeCell ref="X32:AB32"/>
    <mergeCell ref="AC32:AG32"/>
    <mergeCell ref="AH32:AL32"/>
    <mergeCell ref="AM32:AQ32"/>
    <mergeCell ref="AR32:AV32"/>
    <mergeCell ref="AW32:BA32"/>
    <mergeCell ref="CU32:CY32"/>
    <mergeCell ref="CZ32:DD32"/>
    <mergeCell ref="DE32:DI32"/>
    <mergeCell ref="DJ32:DN32"/>
    <mergeCell ref="DO32:DS32"/>
    <mergeCell ref="A33:C33"/>
    <mergeCell ref="D33:R33"/>
    <mergeCell ref="S33:W33"/>
    <mergeCell ref="X33:AB33"/>
    <mergeCell ref="AC33:AG33"/>
    <mergeCell ref="AH33:AL33"/>
    <mergeCell ref="AM33:AQ33"/>
    <mergeCell ref="AR33:AV33"/>
    <mergeCell ref="AW33:BA33"/>
    <mergeCell ref="BB33:BF33"/>
    <mergeCell ref="BG33:BK33"/>
    <mergeCell ref="BL33:BP33"/>
    <mergeCell ref="BQ33:BU33"/>
    <mergeCell ref="BV33:BZ33"/>
    <mergeCell ref="CA33:CE33"/>
    <mergeCell ref="CF33:CJ33"/>
    <mergeCell ref="CK33:CO33"/>
    <mergeCell ref="CP33:CT33"/>
    <mergeCell ref="CU33:CY33"/>
    <mergeCell ref="CZ33:DD33"/>
    <mergeCell ref="DE33:DI33"/>
    <mergeCell ref="DJ33:DN33"/>
    <mergeCell ref="DO33:DS33"/>
    <mergeCell ref="A34:C34"/>
    <mergeCell ref="D34:R34"/>
    <mergeCell ref="S34:W34"/>
    <mergeCell ref="X34:AB34"/>
    <mergeCell ref="AC34:AG34"/>
    <mergeCell ref="AH34:AL34"/>
    <mergeCell ref="AM34:AQ34"/>
    <mergeCell ref="AR34:AV34"/>
    <mergeCell ref="AW34:BA34"/>
    <mergeCell ref="BB34:BF34"/>
    <mergeCell ref="BG34:BK34"/>
    <mergeCell ref="BL34:BP34"/>
    <mergeCell ref="BQ34:BU34"/>
    <mergeCell ref="BV34:BZ34"/>
    <mergeCell ref="CA34:CE34"/>
    <mergeCell ref="CF34:CJ34"/>
    <mergeCell ref="CK34:CO34"/>
    <mergeCell ref="CP34:CT34"/>
    <mergeCell ref="CU34:CY34"/>
    <mergeCell ref="CZ34:DD34"/>
    <mergeCell ref="DE34:DI34"/>
    <mergeCell ref="DJ34:DN34"/>
    <mergeCell ref="DO34:DS34"/>
    <mergeCell ref="A35:C35"/>
    <mergeCell ref="D35:R35"/>
    <mergeCell ref="S35:W35"/>
    <mergeCell ref="X35:AB35"/>
    <mergeCell ref="AC35:AG35"/>
    <mergeCell ref="AH35:AL35"/>
    <mergeCell ref="AM35:AQ35"/>
    <mergeCell ref="AR35:AV35"/>
    <mergeCell ref="AW35:BA35"/>
    <mergeCell ref="BB35:BF35"/>
    <mergeCell ref="BG35:BK35"/>
    <mergeCell ref="BL35:BP35"/>
    <mergeCell ref="BQ35:BU35"/>
    <mergeCell ref="BV35:BZ35"/>
    <mergeCell ref="CA35:CE35"/>
    <mergeCell ref="CF35:CJ35"/>
    <mergeCell ref="CK35:CO35"/>
    <mergeCell ref="CP35:CT35"/>
    <mergeCell ref="CU35:CY35"/>
    <mergeCell ref="CZ35:DD35"/>
    <mergeCell ref="DE35:DI35"/>
    <mergeCell ref="DJ35:DN35"/>
    <mergeCell ref="DO35:DS35"/>
    <mergeCell ref="CZ16:DI16"/>
    <mergeCell ref="DJ16:DS16"/>
    <mergeCell ref="S16:W31"/>
    <mergeCell ref="X17:AB31"/>
    <mergeCell ref="AC17:AG31"/>
    <mergeCell ref="AH17:AL31"/>
    <mergeCell ref="AM17:AQ31"/>
    <mergeCell ref="CZ17:DD31"/>
    <mergeCell ref="DE17:DI31"/>
    <mergeCell ref="DJ17:DN31"/>
    <mergeCell ref="CK20:CY20"/>
    <mergeCell ref="AR17:BF17"/>
    <mergeCell ref="AR18:BF18"/>
    <mergeCell ref="AR19:BF19"/>
    <mergeCell ref="AR20:BF20"/>
    <mergeCell ref="CK17:CY17"/>
    <mergeCell ref="CK18:CY18"/>
    <mergeCell ref="AR21:AV31"/>
    <mergeCell ref="BV17:CJ17"/>
    <mergeCell ref="AW21:BA31"/>
    <mergeCell ref="BB21:BF31"/>
    <mergeCell ref="BG21:BK31"/>
    <mergeCell ref="BG17:BU17"/>
    <mergeCell ref="A36:C36"/>
    <mergeCell ref="D36:R36"/>
    <mergeCell ref="S36:W36"/>
    <mergeCell ref="X36:AB36"/>
    <mergeCell ref="AC36:AG36"/>
    <mergeCell ref="AH36:AL36"/>
    <mergeCell ref="AM36:AQ36"/>
    <mergeCell ref="AR36:AV36"/>
    <mergeCell ref="AW36:BA36"/>
    <mergeCell ref="BB36:BF36"/>
    <mergeCell ref="BG36:BK36"/>
    <mergeCell ref="BL36:BP36"/>
    <mergeCell ref="BQ36:BU36"/>
    <mergeCell ref="BB32:BF32"/>
    <mergeCell ref="BG32:BK32"/>
    <mergeCell ref="BL32:BP32"/>
    <mergeCell ref="BQ32:BU32"/>
    <mergeCell ref="D23:R23"/>
    <mergeCell ref="A24:C24"/>
    <mergeCell ref="D29:R29"/>
    <mergeCell ref="DE37:DI37"/>
    <mergeCell ref="DJ37:DN37"/>
    <mergeCell ref="DO37:DS37"/>
    <mergeCell ref="BV36:BZ36"/>
    <mergeCell ref="CA36:CE36"/>
    <mergeCell ref="CF36:CJ36"/>
    <mergeCell ref="CK36:CO36"/>
    <mergeCell ref="CP36:CT36"/>
    <mergeCell ref="CU36:CY36"/>
    <mergeCell ref="CZ36:DD36"/>
    <mergeCell ref="DE36:DI36"/>
    <mergeCell ref="DJ36:DN36"/>
    <mergeCell ref="S38:DS38"/>
    <mergeCell ref="A38:C38"/>
    <mergeCell ref="D38:R38"/>
    <mergeCell ref="DO36:DS36"/>
    <mergeCell ref="A37:C37"/>
    <mergeCell ref="D37:R37"/>
    <mergeCell ref="S37:W37"/>
    <mergeCell ref="X37:AB37"/>
    <mergeCell ref="AC37:AG37"/>
    <mergeCell ref="AH37:AL37"/>
    <mergeCell ref="AM37:AQ37"/>
    <mergeCell ref="AR37:AV37"/>
    <mergeCell ref="AW37:BA37"/>
    <mergeCell ref="BB37:BF37"/>
    <mergeCell ref="BG37:BK37"/>
    <mergeCell ref="BL37:BP37"/>
    <mergeCell ref="BQ37:BU37"/>
    <mergeCell ref="BV37:BZ37"/>
    <mergeCell ref="CA37:CE37"/>
    <mergeCell ref="CF37:CJ37"/>
    <mergeCell ref="CK37:CO37"/>
    <mergeCell ref="CP37:CT37"/>
    <mergeCell ref="CU37:CY37"/>
    <mergeCell ref="CZ37:DD37"/>
  </mergeCells>
  <pageMargins left="0.39370078740157483" right="0.39370078740157483" top="0.78740157480314965" bottom="0.39370078740157483" header="0.27559055118110237" footer="0.27559055118110237"/>
  <pageSetup paperSize="9" scale="75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Титульный лист</vt:lpstr>
      <vt:lpstr>Сводная_информация</vt:lpstr>
      <vt:lpstr>Отчет_о_достижении_год</vt:lpstr>
      <vt:lpstr>Отчет_о_достижении_полный</vt:lpstr>
      <vt:lpstr>Отчет_о_реализации_год</vt:lpstr>
      <vt:lpstr>Отчет_о_реализации_полный</vt:lpstr>
      <vt:lpstr>Лист1</vt:lpstr>
      <vt:lpstr>Отчет_о_достижении_полный!Область_печати</vt:lpstr>
      <vt:lpstr>Отчет_о_реализации_год!Область_печати</vt:lpstr>
      <vt:lpstr>Отчет_о_реализации_полный!Область_печати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shcheglova</dc:creator>
  <cp:lastModifiedBy>Шугина Наталья Александровна</cp:lastModifiedBy>
  <cp:lastPrinted>2023-01-31T08:14:38Z</cp:lastPrinted>
  <dcterms:created xsi:type="dcterms:W3CDTF">2004-09-19T06:34:55Z</dcterms:created>
  <dcterms:modified xsi:type="dcterms:W3CDTF">2023-01-31T08:46:54Z</dcterms:modified>
</cp:coreProperties>
</file>